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charts/chart19.xml" ContentType="application/vnd.openxmlformats-officedocument.drawingml.chart+xml"/>
  <Override PartName="/xl/charts/chart18.xml" ContentType="application/vnd.openxmlformats-officedocument.drawingml.chart+xml"/>
  <Override PartName="/xl/charts/chart17.xml" ContentType="application/vnd.openxmlformats-officedocument.drawingml.chart+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charts/chart13.xml" ContentType="application/vnd.openxmlformats-officedocument.drawingml.chart+xml"/>
  <Override PartName="/xl/charts/chart12.xml" ContentType="application/vnd.openxmlformats-officedocument.drawingml.chart+xml"/>
  <Override PartName="/xl/charts/chart9.xml" ContentType="application/vnd.openxmlformats-officedocument.drawingml.chart+xml"/>
  <Override PartName="/xl/charts/chart8.xml" ContentType="application/vnd.openxmlformats-officedocument.drawingml.chart+xml"/>
  <Override PartName="/xl/charts/chart7.xml" ContentType="application/vnd.openxmlformats-officedocument.drawingml.chart+xml"/>
  <Override PartName="/xl/charts/chart11.xml" ContentType="application/vnd.openxmlformats-officedocument.drawingml.chart+xml"/>
  <Override PartName="/xl/charts/chart6.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Override PartName="/xl/charts/chart23.xml" ContentType="application/vnd.openxmlformats-officedocument.drawingml.chart+xml"/>
  <Override PartName="/xl/charts/chart4.xml" ContentType="application/vnd.openxmlformats-officedocument.drawingml.chart+xml"/>
  <Override PartName="/xl/charts/chart22.xml" ContentType="application/vnd.openxmlformats-officedocument.drawingml.chart+xml"/>
  <Override PartName="/xl/charts/chart3.xml" ContentType="application/vnd.openxmlformats-officedocument.drawingml.chart+xml"/>
  <Override PartName="/xl/charts/chart21.xml" ContentType="application/vnd.openxmlformats-officedocument.drawingml.chart+xml"/>
  <Override PartName="/xl/charts/chart2.xml" ContentType="application/vnd.openxmlformats-officedocument.drawingml.chart+xml"/>
  <Override PartName="/xl/charts/chart20.xml" ContentType="application/vnd.openxmlformats-officedocument.drawingml.chart+xml"/>
  <Override PartName="/xl/charts/chart1.xml" ContentType="application/vnd.openxmlformats-officedocument.drawingml.chart+xml"/>
  <Override PartName="/xl/sharedStrings.xml" ContentType="application/vnd.openxmlformats-officedocument.spreadsheetml.sharedStrings+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4.xml" ContentType="application/vnd.openxmlformats-officedocument.drawing+xml"/>
  <Override PartName="/xl/drawings/_rels/drawing4.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89" firstSheet="0" activeTab="0"/>
  </bookViews>
  <sheets>
    <sheet name="Data" sheetId="1" state="visible" r:id="rId2"/>
    <sheet name="Basic statistics" sheetId="2" state="visible" r:id="rId3"/>
    <sheet name="Cumulative distributions" sheetId="3" state="visible" r:id="rId4"/>
    <sheet name="Time to prediction" sheetId="4" state="visible" r:id="rId5"/>
    <sheet name="Time to prediction (2)" sheetId="5" state="visible" r:id="rId6"/>
    <sheet name="Early and late predictions" sheetId="6" state="visible" r:id="rId7"/>
    <sheet name="Deleted entries" sheetId="7" state="visible" r:id="rId8"/>
    <sheet name="Data copy no dependents" sheetId="8" state="visible" r:id="rId9"/>
  </sheets>
  <calcPr iterateCount="100" refMode="A1" iterate="false" iterateDelta="0.0001"/>
</workbook>
</file>

<file path=xl/sharedStrings.xml><?xml version="1.0" encoding="utf-8"?>
<sst xmlns="http://schemas.openxmlformats.org/spreadsheetml/2006/main" count="1867" uniqueCount="730">
  <si>
    <t>Author of Source</t>
  </si>
  <si>
    <t>Title of Source</t>
  </si>
  <si>
    <t>Type of predictor</t>
  </si>
  <si>
    <t>Precision</t>
  </si>
  <si>
    <t>Recommendation</t>
  </si>
  <si>
    <t>Type of Source</t>
  </si>
  <si>
    <t>Year of Publication</t>
  </si>
  <si>
    <t>Prediction</t>
  </si>
  <si>
    <t>Median estimate of time to AI</t>
  </si>
  <si>
    <t>No AI till</t>
  </si>
  <si>
    <t>AI after</t>
  </si>
  <si>
    <t>Katja's estimate</t>
  </si>
  <si>
    <t>Predictor age</t>
  </si>
  <si>
    <t>Time to AI after</t>
  </si>
  <si>
    <t>Predictor life expectancy</t>
  </si>
  <si>
    <t>Within lifetime</t>
  </si>
  <si>
    <t>Quote</t>
  </si>
  <si>
    <t>Type of prediction</t>
  </si>
  <si>
    <t>Timeline</t>
  </si>
  <si>
    <t>Scenario</t>
  </si>
  <si>
    <t>Plan</t>
  </si>
  <si>
    <t>Metastatement</t>
  </si>
  <si>
    <t>Prediction method</t>
  </si>
  <si>
    <t>Outside view</t>
  </si>
  <si>
    <t>Noncausal model</t>
  </si>
  <si>
    <t>Causal model</t>
  </si>
  <si>
    <t>Philosophical argument</t>
  </si>
  <si>
    <t>Expert authority</t>
  </si>
  <si>
    <t>Non-expert authority</t>
  </si>
  <si>
    <t>Restatement</t>
  </si>
  <si>
    <t>Unclear</t>
  </si>
  <si>
    <t>Status</t>
  </si>
  <si>
    <t>Delete?</t>
  </si>
  <si>
    <t>Kruel interview?</t>
  </si>
  <si>
    <t>Microsoft research area</t>
  </si>
  <si>
    <t>Microsoft citations</t>
  </si>
  <si>
    <t>Current job title</t>
  </si>
  <si>
    <t>Anderson</t>
  </si>
  <si>
    <t>Kruel interviews: Q&amp;A with experts on risks from AI #4</t>
  </si>
  <si>
    <t>AI</t>
  </si>
  <si>
    <t>Interview</t>
  </si>
  <si>
    <t>10%  2020 50%  2026 90%  2034</t>
  </si>
  <si>
    <t>2012,2026,inf</t>
  </si>
  <si>
    <r>
      <rPr>
        <sz val="12"/>
        <color rgb="FF000000"/>
        <rFont val="Arial"/>
        <family val="2"/>
        <charset val="1"/>
      </rPr>
      <t>Q1:</t>
    </r>
    <r>
      <rPr>
        <i val="true"/>
        <sz val="12"/>
        <color rgb="FF000000"/>
        <rFont val="Arial"/>
        <family val="2"/>
        <charset val="1"/>
      </rPr>
      <t> </t>
    </r>
    <r>
      <rPr>
        <i val="true"/>
        <sz val="12"/>
        <color rgb="FF000000"/>
        <rFont val="Arial"/>
        <family val="2"/>
        <charset val="1"/>
      </rPr>
      <t>Assuming beneficial political and economic development and that no global catastrophe halts progress, by what year would you assign a 10%/50%/90% chance of the development of artificial intelligence that is roughly as good as humans at science, mathematics, engineering and programming?</t>
    </r>
  </si>
  <si>
    <t>Expert authority (AI researcher)</t>
  </si>
  <si>
    <t>OK</t>
  </si>
  <si>
    <t>Armstrong, Stuart</t>
  </si>
  <si>
    <t>Chaining God: A qualitative approach to AI, trust and moral systems</t>
  </si>
  <si>
    <t>Futurist</t>
  </si>
  <si>
    <t>Web article</t>
  </si>
  <si>
    <t>2007, 2207, inf</t>
  </si>
  <si>
    <t>“My own feelings (based on how scientific developments create new questions: we now know that creating an AI is far more complicated that we thought back in the 1970's) is that we have two centuries before true AI. But the chances of me being wrong are sufficiently high that we should act now to prepare for its arrival.”</t>
  </si>
  <si>
    <t>B. Goertzel</t>
  </si>
  <si>
    <t>Creating Internet Intelligence</t>
  </si>
  <si>
    <t>AGI</t>
  </si>
  <si>
    <t>Book</t>
  </si>
  <si>
    <t>&lt;2101</t>
  </si>
  <si>
    <t>??, 2101-inf</t>
  </si>
  <si>
    <t>Everything will fall into place during the next 100 years or so; but I suspect that Internet intelligence will be the thing that leads the way, coming first and making it easier for the other things to happen</t>
  </si>
  <si>
    <t>Unclear (Original source not available)</t>
  </si>
  <si>
    <t>Could not access original</t>
  </si>
  <si>
    <t>Bar-Cohen et al.</t>
  </si>
  <si>
    <t>The Coming Robot Revolution, Expectations and Fears About Emerging Intelligent, Humanlike Machines</t>
  </si>
  <si>
    <t>add to page of analyses</t>
  </si>
  <si>
    <t>??, 2039 - inf</t>
  </si>
  <si>
    <t>Overall, the science of robotics, which refers to the engineering, technology, andmarketing of robots, is expanding at an accelerating rate. Software (including AI) isevolving rapidly, the cost of computers continues to drop, and alternatives to silicontransistors are promising to extend the changing trends into new media. These technologiescan augment the intelligence of the human species, both in speed and quality.If we attempt to extrapolate these trends a few decades into the future, we mayanticipate more than just machines that perfectly imitate human appearance andcognition. We may also expect organism-like machines that extend biological evolutioninto the nonbiological domains of silicon, nano-tubes, and other materials, machinesthat in some respects may grow superior to us cognitively, and possibly the fusion ofourselves with our machines. We may expect to experience direct neural interfacingwith our computers, and to be network interfaced with other individuals into supergroups that operate as single identities. Human individuals may be scanned, digitized and exist in the Web alone or rapidly evolve into lifelike robots. What would we becomeand what the world will turn into will depend on key actions taken before the changeaccelerates beyond our control. [...] We may possibly find in a mere 20 years or so that the fiction of robotshas actually transformed into the true evolutionary progeny of the human species.</t>
  </si>
  <si>
    <t>Causal model / Noncausal model</t>
  </si>
  <si>
    <t>Benford</t>
  </si>
  <si>
    <t>Future Forecasts (Extropy)</t>
  </si>
  <si>
    <t>?</t>
  </si>
  <si>
    <t>1995, 2030, inf</t>
  </si>
  <si>
    <t>“Future Forecasts... Human Level AI: 2030”</t>
  </si>
  <si>
    <t>Non-expert authority (science fiction author and astrophysicist)</t>
  </si>
  <si>
    <t>Bostrom</t>
  </si>
  <si>
    <t>How long before superintelligence? (postscript)</t>
  </si>
  <si>
    <t>Journal article, postscript to</t>
  </si>
  <si>
    <t>Less than 50% probability of superintelligence by 2033</t>
  </si>
  <si>
    <t>2008-2033, ??</t>
  </si>
  <si>
    <t>Depending on degree of optimization assumed, human-level intelligence probably requires between 10^14 and 10^17 ops. It seems quite possible that very advanced optimization could reduce this figure further, but the entrance level would probably not be less than about 10^14 ops. If Moore's law continues to hold then the lower bound will be reached sometime between 2004 and 2008, and the upper bound between 2015 and 2024. The past success of Moore's law gives some inductive reason to believe that it will hold another ten, fifteen years or so; and this prediction is supported by the fact that there are many promising new technologies currently under development which hold great potential to increase procurable computing power. There is no direct reason to suppose that Moore's law will not hold longer than 15 years. It thus seems likely that the requisite hardware for human-level artificial intelligence will be assembled in the first quarter of the next century, possibly within the first few years.  There are several approaches to developing the software. One is to emulate the basic principles of biological brains. It is not implausible to suppose that these principles will be well enough known within 15 years for this approach to succeed, given adequate hardware....[added in 2008:] In  fact, I would all-things-considered assign less than a 50% probability to superintelligence being developed by 2033.</t>
  </si>
  <si>
    <t>? Useful to keep statements other than medians (since almost none are)</t>
  </si>
  <si>
    <t>Brad Darrach</t>
  </si>
  <si>
    <t>Meet Shakey, the First Electronic Person</t>
  </si>
  <si>
    <t>Popular article</t>
  </si>
  <si>
    <t>1973-1985</t>
  </si>
  <si>
    <t>1970-1973, 1985-inf</t>
  </si>
  <si>
    <t>As referenced in Dreyfus, What Computers Still Can't Do (1990): “Several distinguished computer scientists are quoted as predicting that in from three [1973] to fifteen years [1985] ‘we will have a machine with the general intelligence of an average human being... and in a few months it will be at genius level...”</t>
  </si>
  <si>
    <t>Expert authority (only claims of experts available)</t>
  </si>
  <si>
    <t>Bridge</t>
  </si>
  <si>
    <t>1995, 2050, inf</t>
  </si>
  <si>
    <t>Bridge (1995): “Future Forecasts... Human Level AI: 2050”</t>
  </si>
  <si>
    <t>Non-expert authority (president of ALCOR Life Extension Foundation)</t>
  </si>
  <si>
    <t>Brooks</t>
  </si>
  <si>
    <t>I, Rodney Brooks, Am a Robot</t>
  </si>
  <si>
    <t>not before 2030</t>
  </si>
  <si>
    <t>2008-2030, ??</t>
  </si>
  <si>
    <t>I don't think there is going to be one single sudden technological ”big bang” that springs an AGI into ”life.” Starting with the mildly intelligent systems we have today, machines will become gradually more intelligent, generation by generation. The singularity will be a period, not an event. [...] Eventually, we will create truly artificial intelligences, with cognition and consciousness recognizably similar to our own. I have no idea how, exactly, this creation will come about. I also don't know when it will happen, although I strongly suspect it won't happen before 2030, the year that some singularitarians predict. [...] But I expect the AGIs of the future--embodied, for example, as robots that will roam our homes and workplaces--to emerge gradually and symbiotically with our society. At the same time, we humans will transform ourselves.  [...] Will machines become smarter than us and decide to take over? I don't think so. To begin with, there will be no ”us” for them to  take over from. We, human beings, are already starting to change  ourselves from purely biological entities into mixtures of biology and  technology. My prediction is that we are more likely to see a merger of  ourselves and our robots before we see a standalone superhuman  intelligence.</t>
  </si>
  <si>
    <t>Timeline / Scenario / Metastatement (AGI won't be created before 2030; there will be a gradual transformation towards humanity merging with mahcines, and human-machines will always be a little ahead of the machines)</t>
  </si>
  <si>
    <t>Expert authority / Philosophical argument (former Panasonic professor of robotics at the Massachusetts Institute of Technology)</t>
  </si>
  <si>
    <t>? I don't understand problem</t>
  </si>
  <si>
    <t>Carrier</t>
  </si>
  <si>
    <t>Kruel interviews: Q&amp;A with Richard Carrier on risks from AI</t>
  </si>
  <si>
    <t>Other</t>
  </si>
  <si>
    <t>2020/2040/2080</t>
  </si>
  <si>
    <t>2011, 2040, inf</t>
  </si>
  <si>
    <t>Non-expert authority ("a Ph.D. from Columbia University in ancient history, specializing in the intellectual history of Greece and Rome, particularly ancient philosophy, religion, and science, with emphasis on  the origins of Christianity and the use and progress of science under the Roman empire.")</t>
  </si>
  <si>
    <t>Changizi</t>
  </si>
  <si>
    <t>Alexander Kruel interviews</t>
  </si>
  <si>
    <t>2012, 3012, inf</t>
  </si>
  <si>
    <t>Clarke</t>
  </si>
  <si>
    <t>Beyond 2001</t>
  </si>
  <si>
    <t>2001, 2020, inf</t>
  </si>
  <si>
    <t>2020 Artificial Intelligence reaches human level. From now on there are two intelligent species on Earth.</t>
  </si>
  <si>
    <t>Non-expert authority (Author with expertise in physics and mathematics &amp; space travel, not AI; gives no reasons for prediction)</t>
  </si>
  <si>
    <t>Coren</t>
  </si>
  <si>
    <t>The Evolution Trajectory</t>
  </si>
  <si>
    <t>1998, 2108, inf</t>
  </si>
  <si>
    <t>“As with induced biological change, from the rate at which progress is being made, it appears that 110 years may be about the right period for developing such expanded computer capabilities.”</t>
  </si>
  <si>
    <t>Unclear (original source not available)</t>
  </si>
  <si>
    <t>Demski</t>
  </si>
  <si>
    <t>Kruel interviews: Q&amp;A with Abram Demski on risks from AI</t>
  </si>
  <si>
    <t>10%: 5 years (2017) 50%: 15 years (2027) 90%: 50 years (2062)</t>
  </si>
  <si>
    <t>2012, 2027, inf</t>
  </si>
  <si>
    <t>Expert authority (Computer science PhD student, interested in AGI)</t>
  </si>
  <si>
    <t>Drexler</t>
  </si>
  <si>
    <t>2004-2019</t>
  </si>
  <si>
    <t>1995-2004, 2019-inf</t>
  </si>
  <si>
    <t>Drexler (1995): “Future Forecasts... Human Level AI: 2004-2019”</t>
  </si>
  <si>
    <t>Non-expert authority (Nanotechnology pioneer)</t>
  </si>
  <si>
    <t>Dyer</t>
  </si>
  <si>
    <t>by end century</t>
  </si>
  <si>
    <t>0 - 2095, ??</t>
  </si>
  <si>
    <t>Q1: Assuming beneficial political and economic development and that no global catastrophe halts progress, by what year would you assign a 10%/50%/90% chance of the development of artificial intelligence that is roughly as good as humans at science, mathematics, engineering and programming?
See Ray Kurzweil's book:  The Singularity Is Near.
As I recall, he thinks it will occur before mid-century.
I think he is off by at least an additional 50 years (but I think we'll have as manypersonal robots as cars by 2100.)
One must also distinguish between the first breakthrough of a technology vs. that breakthrough becoming cheap enough to be commonplace, so I won't give you any percentages.  (Several decades passed between the first cell phone and billions of people having cell phones.)</t>
  </si>
  <si>
    <t>Eder</t>
  </si>
  <si>
    <t>What is the Singularity?</t>
  </si>
  <si>
    <t>Newsgroup posting</t>
  </si>
  <si>
    <t>1994, 2035, inf</t>
  </si>
  <si>
    <t>When will the Singularity Occur?
The short answer is that the near edge of the Singularity is due about the year 2035 AD.  Several lines of reasoning point to this date.  One is simple projection from human population trends.  Human population over the past 10,000 years has been following a hyperbolic growth trend...
Since computer capacity doubles every two years or so, we expect that in about 40 years, the computers will be as powerful as human brains. And two years after that, they will be twice as powerful, etc.  And computer production is not limited by the rate of human reproduction. So the total amount of brain-power available, counting humans plus computers, takes a rapid jump upward in 40 years or so.  40 years from now is 2035 AD.0</t>
  </si>
  <si>
    <t>Noncausal model (Hardware extrapolation)</t>
  </si>
  <si>
    <t>Finin</t>
  </si>
  <si>
    <t>Kruel interviews: Q&amp;A with experts on risks from AI #1</t>
  </si>
  <si>
    <t>10%/50%/90%: 20/100/200 years</t>
  </si>
  <si>
    <t>2012, 2112, inf</t>
  </si>
  <si>
    <t>Expert authority ("a Professor of Computer Science and Electrical Engineering at the University of Maryland", AI researcher)</t>
  </si>
  <si>
    <t>FM-2030</t>
  </si>
  <si>
    <t>1995, 2010, inf</t>
  </si>
  <si>
    <t>FM-2030 (1995): “Future Forecasts... Human Level AI: 2010”</t>
  </si>
  <si>
    <t>Non-expert(?) authority (Futurist)</t>
  </si>
  <si>
    <t>Gacs</t>
  </si>
  <si>
    <t>80 more years, 2092</t>
  </si>
  <si>
    <t>??, 2092-inf</t>
  </si>
  <si>
    <t>Q1: Assuming beneficial political and economic development and that no global catastrophe halts progress, by what year would you assign a 10%/50%/90% chance of the development of artificial intelligence that is roughly as good as humans at science, mathematics, engineering and programming?Peter Gacs: I cannot calibrate my answer as exactly as the percentages require, so I will
just concentrate on the 90%.  The question is a common one, but in my opinion
history will not answer it in this form.  Machines do not develop in direct
competition of human capabilities, but rather in attempts to enhance and
complement them.  If they still become better at certain tasks, this is a side
effect.  But as a side effect, it will indeed happen that more and more tasks
that we proudly claim to be creative in a human way, will be taken over by
computer systems.  Given that the promise of artificial intelligence is by now
50 years old, I am very cautious with numbers, and will say that at least 80
more years are needed before jokes about the stupidity of machines will become
outdated.
</t>
  </si>
  <si>
    <t>Good</t>
  </si>
  <si>
    <t>The Scientist Speculates: An anthology of partly-baked Ideas</t>
  </si>
  <si>
    <t>AGI and intelligence explosion in 1978</t>
  </si>
  <si>
    <t>1962, 1978, inf</t>
  </si>
  <si>
    <t>“[After bringing a computer to near-human-level intelligence...] We could then educate it and teach it its own construction and ask it to design a far more economical and larger machine. At this stage there would unquestionably be an explosive development in science, and it would be possible to let the machines tackle all the most difficult problems of science... my guess of when all this will come to pass is 1978, and the cost of $10^(8.7 ± 1.0)."</t>
  </si>
  <si>
    <t>Timeline / Plan</t>
  </si>
  <si>
    <t>Causal model (based on quote in spreadsheet)</t>
  </si>
  <si>
    <t>Hall</t>
  </si>
  <si>
    <t>Kruel interviews: Q&amp;A with experts on risks from AI #3</t>
  </si>
  <si>
    <t>2020 / 2030 / 2040</t>
  </si>
  <si>
    <t>2012, 2030, inf</t>
  </si>
  <si>
    <t>Expert authority (AGI researcher)</t>
  </si>
  <si>
    <t>Hawkins</t>
  </si>
  <si>
    <t>On Intelligence</t>
  </si>
  <si>
    <t>next few decades</t>
  </si>
  <si>
    <t>??, 2054-inf</t>
  </si>
  <si>
    <t>Yes. We can and we will. Over the next few decades I see the capabilities of such machines evolving rapidly, "A few people - fewer than 5 percent - say "never" or "we already have one". Another 5 percent say five to ten years. Half of the rest say ten to fifty years, or "within my lifetime." The remaining people say fifty to two hundred years, or "not within my lifetime." I side with the optimists</t>
  </si>
  <si>
    <t>Timeline / Plan / Metastatement (Suggests when AI might be achieved, and some methods of achieving it.)</t>
  </si>
  <si>
    <t>Expert authority / Causal model (Authority on the time, causal model on the proposed way of achieving AI)</t>
  </si>
  <si>
    <t>Hibbard</t>
  </si>
  <si>
    <t>Super-intelligent Machines</t>
  </si>
  <si>
    <t>Journal article</t>
  </si>
  <si>
    <t>2001 - 2101</t>
  </si>
  <si>
    <t>But I think we will develop intelligent machines within about 100 years. Biologists are establishing all sorts of correlations between mental behaviors and brain functions in brain injury cases, in brain imaging studies and via electrical stimulation of brain areas. If physical brains do not explain minds then these correlations are mere coincidences, which would be absurd. And if minds have physical explanations, then we will eventually learn how to build them.</t>
  </si>
  <si>
    <t>Timeline (merely states that a belief that AI will be developed within 100 years, without qualifiers)</t>
  </si>
  <si>
    <t>Non-expert authority (Cites no reasons for belief)</t>
  </si>
  <si>
    <t>Hofstadter</t>
  </si>
  <si>
    <t>Panel Discussion and Audience Q&amp;A</t>
  </si>
  <si>
    <t>Panel discussion</t>
  </si>
  <si>
    <t>2006, 2100, inf</t>
  </si>
  <si>
    <t>...just for the hell of it, I'll say 2100 [on when human-level AI happens, turing test passing]</t>
  </si>
  <si>
    <t>Didn't watch original</t>
  </si>
  <si>
    <t>Hutter</t>
  </si>
  <si>
    <t>Can Intelligence Explode</t>
  </si>
  <si>
    <t>this century</t>
  </si>
  <si>
    <t>2012, 2042, inf (??)</t>
  </si>
  <si>
    <t>The current generations Y or Z may finally realize the age-old dream of creatingsystems with human-level intelligence or beyond, which revived the interest in thisendeavor. This optimism is based on the belief that in 20–30 years the raw computingpower of a single computer will reach that of a human brain and that softwarewill not lag far behind. This prediction is based on extrapolating Moore’s law, nowvalid for 50 years, which implies that comp doubles every 1.5 years. As long asthere is demand for more comp, Moore’s law could continue to hold for many more4decades before computronium is reached. Further, different estimates of the computationalcapacity of a human brain consistently point towards 1015...1016 flop/s[Kur05]: Counting of neurons and synapses, extrapolating tiny-brain-part simulations,and comparing the speech recognition capacities of computers to the auditorycortex. [...]  This century may witness a technological explosion of a degree deserving the name singularity.</t>
  </si>
  <si>
    <t>Timeline (Also makes scenario-type predictions about the outcome of developing AI, but since they are neither "we will have AI by year X" type predictions nor "AIs cannot do Y" type predictions, I'm ignoring those.)</t>
  </si>
  <si>
    <t>Justin Rattner, quoted by J. Harris</t>
  </si>
  <si>
    <t>Intel Predicts Singularity by 2048</t>
  </si>
  <si>
    <t>Conference keynote, quoted ina popular article</t>
  </si>
  <si>
    <t>Humans merge with AI within 40 years</t>
  </si>
  <si>
    <t>2008, 2048, inf</t>
  </si>
  <si>
    <t>In his closing keynote speech Rattner said that Ray Kurzweil’s concept of ‘the Singularity’, a point when human and artificial intelligence  merges to create something bigger than itself, could be just 40 years  away. [...] Rattner believes that these sort of advances could be less than half a  lifetime away because of the way that technology is advancing at an  exponential rate.</t>
  </si>
  <si>
    <t>Timeline / Plan (Intel Developer Forum keynote, implies this to be an encouragement for developers to work on such technology)</t>
  </si>
  <si>
    <t>Noncausal model / Causal model (Seems to blend hardware trends with concrete arguments of something might be accomplished, a la Kurzweil)</t>
  </si>
  <si>
    <t>Only a second-hand quote is available</t>
  </si>
  <si>
    <t>Kapor</t>
  </si>
  <si>
    <t>http://longbets.org/1/</t>
  </si>
  <si>
    <t>Web bet</t>
  </si>
  <si>
    <t>After 2029</t>
  </si>
  <si>
    <t>2002-2009, ??</t>
  </si>
  <si>
    <t>“By 2029 no computer - or "machine intelligence" - will have passed the Turing Test.” PREDICTOR
Mitchell Kapor, CHALLENGER
Ray Kurzweil</t>
  </si>
  <si>
    <t>Koene</t>
  </si>
  <si>
    <t>2012, 2035, inf</t>
  </si>
  <si>
    <t>Korb</t>
  </si>
  <si>
    <t>2050/2200/2500</t>
  </si>
  <si>
    <t>2012, 2200, inf</t>
  </si>
  <si>
    <t>Q1: Assuming beneficial political and economic development and that no global catastrophe halts progress, by what year would you assign a 10%/50%/90% chance of the development of artificial intelligence that is roughly as good as humans at science, mathematics, engineering and programming?
Kevin Korb: 2050/2200/2500
The assumptions, by the way, are unrealistic. There will be disruptions.</t>
  </si>
  <si>
    <t>Kurzweil</t>
  </si>
  <si>
    <t>2029 (Turing Test)</t>
  </si>
  <si>
    <t>??, 2029-inf</t>
  </si>
  <si>
    <t>Laird</t>
  </si>
  <si>
    <t>Kruel interviews: Q&amp;A with experts on risks from AI #5</t>
  </si>
  <si>
    <t>2012, 2062, inf</t>
  </si>
  <si>
    <t>John E. Laird: I see this as a long way out. There are many technical/scientific hurdles, and there is not a general consensus that there is a need for the type of autonomous human-level machine intelligence from science fiction. Instead, I predict that we will see machine intelligence embedded into more and systems, making other systems “smart” but not as general as humans, and not with complete human-level intelligence. We will see natural language and speech becoming ubiquitous so we can communicate with devices (more than Siri) in the next 5-10 years. But I don’t see the development of autonomous HLMI coming anytime soon (such as robots in the movies – Data for example). There are many technical hurdles but there are also economic, political, and social issues. On the technical side, very few people are working on the problem of integrated human-level intelligence, and it is slow going. It would take significant, long term investment and I don’t see that happening anytime soon. - See more at: http://kruel.co/2012/08/15/qa-with-experts-on-risks-from-ai-5/#sthash.GXk0e3Xe.dpuf</t>
  </si>
  <si>
    <t>Littman</t>
  </si>
  <si>
    <t>Kruel interviews: Q&amp;A with Michael Littman on risks from AI</t>
  </si>
  <si>
    <t>10%: 2050 50%: 2062 90%: 2112</t>
  </si>
  <si>
    <t>2011, 2062, inf</t>
  </si>
  <si>
    <t>Loosemore</t>
  </si>
  <si>
    <t>2015 - 2020 - 2025</t>
  </si>
  <si>
    <t>2012, 2020, inf</t>
  </si>
  <si>
    <t>Loveland</t>
  </si>
  <si>
    <t>2012, 2112, inf </t>
  </si>
  <si>
    <r>
      <rPr>
        <sz val="10"/>
        <color rgb="FF000000"/>
        <rFont val="Monaco"/>
        <family val="3"/>
        <charset val="1"/>
      </rPr>
      <t>Q1: Assuming no global catastrophe halts progress, by what year would you assign a 10%/50%/90% chance of the development of roughly human-level machine intelligence?
Explanatory remark to Q1:
P(human-level AI by (year) | no wars </t>
    </r>
    <r>
      <rPr>
        <sz val="10"/>
        <color rgb="FF000000"/>
        <rFont val="Arial"/>
        <family val="2"/>
        <charset val="1"/>
      </rPr>
      <t>∧</t>
    </r>
    <r>
      <rPr>
        <sz val="10"/>
        <color rgb="FF000000"/>
        <rFont val="Monaco"/>
        <family val="3"/>
        <charset val="1"/>
      </rPr>
      <t> no disasters </t>
    </r>
    <r>
      <rPr>
        <sz val="10"/>
        <color rgb="FF000000"/>
        <rFont val="Arial"/>
        <family val="2"/>
        <charset val="1"/>
      </rPr>
      <t>∧</t>
    </r>
    <r>
      <rPr>
        <sz val="10"/>
        <color rgb="FF000000"/>
        <rFont val="Arial"/>
        <family val="2"/>
        <charset val="1"/>
      </rPr>
      <t> beneficially political and economic development) = 10%/50%/90%...............Donald Loveland: Experts usually are correct in their predictions but terrible in their timing predictions. They usually see things as coming earlier than the event actually occurs as they fail to see the obstacles. Also, it is unclear what you mean as human-level intelligence. The Turing test will be passed in its simplest form perhaps in 20 years. Full functional replacements for humans will likely take over 100 years (50% likelihood). 200 years (90% likelihood). 
</t>
    </r>
  </si>
  <si>
    <t>McCarthy</t>
  </si>
  <si>
    <t>From here to human-level AI</t>
  </si>
  <si>
    <t>21st century</t>
  </si>
  <si>
    <t>??, 2100-inf</t>
  </si>
  <si>
    <t>Human-level AI will be achieved, but new ideas are almost certainly needed, so a date cannot be reliably predicted—maybe five years, maybe five hundred years. I’d be inclined to bet on this 21st century. [...]  I doubt that a human-level intelligent program needs structures corresponding to all these entities and to theothers that might have been listed. A generally intelligent logical program probably needs only its monotonic and nonmonotonic reasoning mechanisms plus mechanisms for entering and leaving contexts. The rest are handled byparticular functions and predicates.</t>
  </si>
  <si>
    <t>Timeline / Metastatement (A generally intelligence system only needs 'monotonic and nonmonotonic reasoning systems, plus mechanisms for entering and leaving contexts')</t>
  </si>
  <si>
    <t>Michie, quoted by Good</t>
  </si>
  <si>
    <t>some future social repercussions of computers</t>
  </si>
  <si>
    <t>Cites professor Donald Michie as predicting AI in 1976; predicts reptilian-brain equivalence at 1980+-3, intelligent machines in 1993+-10, and ultraintelligent machines in 1994+-10.</t>
  </si>
  <si>
    <t>1970, 1976, inf</t>
  </si>
  <si>
    <t>At least one Professor of Machine Intelligence,Donald Michie of Edinburgh, predicts that he willhave an intelligent robot by 1976. [...] No. 5 Ultraparallel: large fraction of componentsin action at any one time;c. 500,000,000 B.C. (reptilian brains) andperhaps about 1980 ± 3 A.D. Notnecessarily entirely digital; perhaps cryogenic down power consumption. No. 6 Ultraparallel, but with laser informationhandling: pulse repetition frequencyabout 1015 per sec; c. 1986 ± 4. No. 7 IM, the intelligent machine, or I am"machine (which unexpectedly says"Cogito, ergo sum"f); c. 1993 ± 10. No. 8 UIM, the ultraintelligent machine, or "Iam that I am" machine: c. 1994 ± 10."</t>
  </si>
  <si>
    <t>Timeline / Scenario (Makes predictions about when there will be AI, and also of what their consequences would be)</t>
  </si>
  <si>
    <t>Causal model / Philosophical argument / Expert authority</t>
  </si>
  <si>
    <t>Minsky</t>
  </si>
  <si>
    <t>Computation: Finite and Infinite machines</t>
  </si>
  <si>
    <t>within a generation</t>
  </si>
  <si>
    <t>??, 1992-inf</t>
  </si>
  <si>
    <t>“Within a generation.. few compartments of intellect will remain outside the machine’s realm - the problem of creating ‘artificial intelligence’ will be substantially solved.”</t>
  </si>
  <si>
    <t>Moravec</t>
  </si>
  <si>
    <t>INTELLIGENT MACHINES: How to get there from here and What to do afterwards</t>
  </si>
  <si>
    <t>Unpublished manuscript</t>
  </si>
  <si>
    <t>1977, 1987, inf</t>
  </si>
  <si>
    <t>Suppose my projections are correct, and the hardware requirements for human equivalence are available in 10 years for about the current price of a medium large computer.  Suppose further that software development keeps pace (and it should be increasingly easy, because big computers are great programming aids), and machines able to think as well as humans begin to appear in 10 years.</t>
  </si>
  <si>
    <t>Plan / Timeline (In addition to extrapolating the hardware requirements, offers several technical suggestions of how the requirements might be met)</t>
  </si>
  <si>
    <t>Causal model (technical, hardware) / Expert authority (software) (Gives detailed technical arguments for the hardware side, but says little about the software side)</t>
  </si>
  <si>
    <t>Mind Children</t>
  </si>
  <si>
    <t>Humanlike computer available for $10 million: before 2010 For $1000: by 2030</t>
  </si>
  <si>
    <t>1988, 2028, ??</t>
  </si>
  <si>
    <t>In your 1988 book Mind Children, you predicted that robot intelligence would reach the level of human intelligence in forty years. Now, ten years later, you predict that human-level intelligence in robots is still forty years away. Is this going to be like "Fusion Power" which always seems to be 30 years in the future? ______(Moravec doesn't disagree, and discusses his estimates a bit) (1998 interview at http://www.robotbooks.com/Moravec.htm)</t>
  </si>
  <si>
    <t>Timeline / Scenario / Metastatement (Predicts a date, speculates on the consequences and the path there, claims that hardware is the main constraint on AI)</t>
  </si>
  <si>
    <t>Noncausal model / Expert authority (Hardware extrapolation)</t>
  </si>
  <si>
    <t>http://www.robotbooks.com/Moravec.htm</t>
  </si>
  <si>
    <t>1998-2028, 2038-inf</t>
  </si>
  <si>
    <t>"So probably, left to me, it would take another 40 years to make humanlike robots. But vigorous young developers may get there in less than 30 years. We'll see. Either way we're close. I plan to recalibrate again in another ten years."</t>
  </si>
  <si>
    <t>More</t>
  </si>
  <si>
    <t>2040-2150</t>
  </si>
  <si>
    <t>1995-2040, 2150-inf</t>
  </si>
  <si>
    <t>More (1995): “Future Forecasts... Human Level AI: 2040-2150”</t>
  </si>
  <si>
    <t>Non-expert(?) authority (Philosopher, futurist)</t>
  </si>
  <si>
    <t>Nilsson</t>
  </si>
  <si>
    <t>Kruel interviews: Q&amp;A with experts on risks from AI #2</t>
  </si>
  <si>
    <t>10% chance:  2030, 50% chance:  2050, 90% chance: 2100</t>
  </si>
  <si>
    <t>2012, 2050, inf</t>
  </si>
  <si>
    <t>Expert authority ("...one of the founding researchers in the discipline of Artificial  intelligence. He is the Kumagai Professor of Engineering, Emeritus in  Computer Science at Stanford University. He is particularly famous for  his contributions to search, planning, knowledge representation, and robotics. ")</t>
  </si>
  <si>
    <t>Orseau</t>
  </si>
  <si>
    <t>10%: 2017 50%: 2032 90%: 2100</t>
  </si>
  <si>
    <t>2012, 2032, inf</t>
  </si>
  <si>
    <t>Ozkural</t>
  </si>
  <si>
    <t>2025/2030/2045</t>
  </si>
  <si>
    <t>Pape</t>
  </si>
  <si>
    <t>2012-2312, ??</t>
  </si>
  <si>
    <r>
      <rPr>
        <sz val="10"/>
        <color rgb="FF000000"/>
        <rFont val="Monaco"/>
        <family val="3"/>
        <charset val="1"/>
      </rPr>
      <t>Q1: Assuming no global catastrophe halts progress, by what year would you assign a 10%/50%/90% chance of the development of roughly human-level machine intelligence?
Explanatory remark to Q1:
P(human-level AI by (year) | no wars </t>
    </r>
    <r>
      <rPr>
        <sz val="10"/>
        <color rgb="FF000000"/>
        <rFont val="Arial"/>
        <family val="2"/>
        <charset val="1"/>
      </rPr>
      <t>∧</t>
    </r>
    <r>
      <rPr>
        <sz val="10"/>
        <color rgb="FF000000"/>
        <rFont val="Monaco"/>
        <family val="3"/>
        <charset val="1"/>
      </rPr>
      <t> no disasters </t>
    </r>
    <r>
      <rPr>
        <sz val="10"/>
        <color rgb="FF000000"/>
        <rFont val="Arial"/>
        <family val="2"/>
        <charset val="1"/>
      </rPr>
      <t>∧</t>
    </r>
    <r>
      <rPr>
        <sz val="10"/>
        <color rgb="FF000000"/>
        <rFont val="Arial"/>
        <family val="2"/>
        <charset val="1"/>
      </rPr>
      <t> beneficially political and economic development) = 10%/50%/90%
Leo Pape: For me, roughly human-level machine intelligence is an embodied machine. Given the current difficulties of making such machines I expect it will last at least several hundred years before human-level intelligence can be reached. Making better machines is not a question of superintelligence, but of long and hard work. Try getting some responses to your questionnaire from roboticists.</t>
    </r>
  </si>
  <si>
    <t>Peter Voss</t>
  </si>
  <si>
    <t>Increased Intelligence, Improved Life</t>
  </si>
  <si>
    <t>Popular talk</t>
  </si>
  <si>
    <t>2012 - 2017</t>
  </si>
  <si>
    <t>??, 2017-inf</t>
  </si>
  <si>
    <t>How far are we from AGI?  Well, I believe we might be closer to it than most people believe: almost certainly less than ten years and quite likely less than five.  There are some significant shortcuts to AGI that I believe are overlooked.  There are a lot of unnecessary problems being addressed and a lot of unnecessarily difficult paths are being followed.  I don’t believe hardware power is a serious limitation, and I believe that out of the millions of pieces of the puzzle that are out there, the problem is to identify the ones that need to be picked and put together.</t>
  </si>
  <si>
    <t>Timeline / Metastatement (Hardware isn't the issue, the necessary pieces of the puzzle are out there already)</t>
  </si>
  <si>
    <t>Potapov</t>
  </si>
  <si>
    <t>Rohrer</t>
  </si>
  <si>
    <t>10%/50%/90%: 2032/2052/2072</t>
  </si>
  <si>
    <t>2012, 2052, inf</t>
  </si>
  <si>
    <t>Expert authority (AI researcher, publications in AGI)</t>
  </si>
  <si>
    <t>Schmidhuber</t>
  </si>
  <si>
    <t>Kruel interviews: Q&amp;A with Jürgen Schmidhuber on risks from AI</t>
  </si>
  <si>
    <t>??, 2041-inf</t>
  </si>
  <si>
    <t>only relevant quote seems to be: Q: What probability do you assign to the possibility of a human level AI, respectively sub-human level AI, to self-modify its way up to massive superhuman intelligence within a matter of hours or days?
Jürgen Schmidhuber: High for the next few decades, mostly because some of our own work seems to be almost there:
Gödel machine: http://www.idsia.ch/~juergen/goedelmachine.html
Universal AI: http://www.idsia.ch/~juergen/unilearn.html
Creative machines that create and solve their own problems [4,5] to improve their knowledge about how the world works: http://www.idsia.ch/~juergen/creativity.html</t>
  </si>
  <si>
    <t>Shane Legg</t>
  </si>
  <si>
    <t>Tick, tock, tick, tock… BING (also Kruel survey with 2028)</t>
  </si>
  <si>
    <t>90% confidence for AGI between 2018 and 2036</t>
  </si>
  <si>
    <t>2009, 2025, inf</t>
  </si>
  <si>
    <t>Third observation: it looks like we’re heading towards 10^20 FLOPS before 2030, even if things slow down a bit from 2020 onwards.  That’s just plain nuts.  Let me try to explain just how nuts: 10^20 is about the number of neurons in all human brains combined.  It is also about the estimated number of grains of sand on all the beaches in the world.  That’s a truly insane number of calculations in 1 second. [...]  Conclusion: computer power is unlikely to be the issue anymore in terms of AGI being possible.  The main question is whether we can find the right algorithms.  Of course, with more computer power we have a more powerful tool with which to hunt for the right algorithms and it also allows any algorithms we find to be less efficient.  Thus growth in computer power will continue to be an important factor. [...]  Having dealt with computation, now we get to the algorithm side of things.  One of the big things influencing me this year has been learning about how much we understand about how the brain works, in particular, how much we know that should be of interest to AGI designers.  I won’t get into it all here, but suffice to say that just a brief outline of all this information would be a 20 page journal paper (there is currently a suggestion that I write such a paper next year with some Gatsby Unit neuroscientists, but for the time being I’ve got too many other things to attend to).  At a high level what we are seeing in the brain is a fairly sensible looking AGI design.  You’ve got hierarchical temporal abstraction formed for perception and action combined with more precise timing motor control, with an underlying system for reinforcement learning.  The reinforcement learning system is essentially a type of temporal difference learning though unfortunately at the moment there is evidence in favour of actor-critic, Q-learning and also Sarsa type mechanisms — this picture should clear up in the next year or so.  The system contains a long list of features that you might expect to see in a sophisticated reinforcement learner such as pseudo rewards for informative queues, inverse reward computations, uncertainty and environmental change modelling, dual model based and model free modes of operation, things to monitor context, it even seems to have mechanisms that reward the development of conceptual knowledge.  When I ask leading experts in the field whether we will understand reinforcement learning in the human brain within ten years, the answer I get back is “yes, in fact we already have a pretty good idea how it works and our knowledge is developing rapidly.”  The really tough nut to crack will be how the cortical system works. There is a lot of effort going into this, but based on what I’ve seen, it’s hard to say just how much real progress is being made.  From the experimental neuroscience side of things we will soon have much more detailed wiring information, though this information by itself is not all that enlightening.  What would be more useful is to be able to observe the cortex in action and at the moment our ability to do this is limited.  Moreover, even if we could, we would still most likely have a major challenge ahead of us to try to come up with a useful conceptual understanding of what is going on.  Thus I suspect that for the next 5 years, and probably longer, neuroscientists working on understanding cortex aren’t going to be of much use to AGI efforts.  My guess is that sometime in the next 10 years developments in deep belief networks, temporal graphical models, liquid computation models, slow feature analysis etc. will produce sufficiently powerful hierarchical temporal generative models to essentially fill the role of cortex within an AGI.  I hope to spend most of next year looking at this so in my next yearly update I should have a clearer picture of how things are progressing in this area.  Right, so my prediction for the last 10 years has been for roughly human level AGI in the year 2025 (though I also predict that sceptics will deny that it’s happened when it does!)  This year I’ve tried to come up with something a bit more precise.  In doing so what I’ve found is that while my mode is about 2025, my expected value is actually a bit higher at 2028.  This is not because I’ve become more pessimistic during the year, rather it’s because this time I’ve tried to quantify my beliefs more systematically and found that the probability I assign between 2030 and 2040 drags the expectation up.  Perhaps more useful is my 90% credibility region, which from my current belief distribution comes out at 2018 to 2036.</t>
  </si>
  <si>
    <t>Timeline / Scenario / Metastatement (AGI betweeen 2018 and 2036; hardware will increase to such a point as to not matter anymore; neuroscience will reveal the keys for AGI)</t>
  </si>
  <si>
    <t>Noncausal model / Causal model / Expert authority</t>
  </si>
  <si>
    <t>Simon</t>
  </si>
  <si>
    <t>The Shape of Automation for Men and Management</t>
  </si>
  <si>
    <t>1965, 1985, inf</t>
  </si>
  <si>
    <t>“machines will be capable, within twenty years, of doing any work that a man can do.”</t>
  </si>
  <si>
    <t>Expert authority (Professor at CMU)</t>
  </si>
  <si>
    <t>Smart</t>
  </si>
  <si>
    <t>Considering the Singularity: A Coming World of Autonomous Intelligence (A.I.)</t>
  </si>
  <si>
    <t>Book chapter</t>
  </si>
  <si>
    <t>Around 2041-2061</t>
  </si>
  <si>
    <t>2003-2041, 2061-inf</t>
  </si>
  <si>
    <t>Even the evolutionary developmental history which allowed australopithecus to advance very quickly, in evolutionary timescales, through homo habilis and homo erectus to modern homo sapiens, over a span of 8-10 million years, represents less than one year in the hyper-accelerated  technologic evolutionary developmental time. We begin to suspect, incredibly, that even this type of higher-level discovered complexity"  will be recapitulated within the coming machine substrate in one very  interesting year of development only a few decades from the present date (2041? 2061?)."</t>
  </si>
  <si>
    <t>Noncausal model / Expert authority (Kurzweil-style extrapolation of trends; however, no calculations are provided.)</t>
  </si>
  <si>
    <t>Solomonoff</t>
  </si>
  <si>
    <t>Machine Learning, Past and Future</t>
  </si>
  <si>
    <t>Conference lecture</t>
  </si>
  <si>
    <t>&lt;2026</t>
  </si>
  <si>
    <t>??, 2026-inf</t>
  </si>
  <si>
    <t>When A. I. pays a significant role in the reduction of this timeconstant, we begin to move toward the singularity. At the present timeI believe we have a good enough understanding of machine learning, for this to take place. While I hesitate to guess as to just when the singularity will occur, I would be much surprised if it took as much as 20 years. [...]  How far are we from serious A.I.? It is my impression that we are not very far.Koza's system is very good, and though it is quite slow, there are severaltechniques for speeding it up and augmenting its functionality.Another promising system is Schmidhuber's OOPS (Sch 02). It uses Levinsearch over a Turing complete set of instructions tofind solutions to problems,and has been able to find recursive solutions for them. Though it suffers from various deficiencies, most of them can be corrected with techniques that havebeen already developed in the machine learning community.In a more general context, we have just about all the needed tools and parts.It remains only to put them together."</t>
  </si>
  <si>
    <t>Timeline / Plan (Suggests when we'll have AI, and some of the techniques necessary for achieving it.)</t>
  </si>
  <si>
    <t>Expert authority / Causal model / Philosophical argument ("We have just about all the needed tools and parts, it remains only to put them together")</t>
  </si>
  <si>
    <t>Sutton, quoted by Legg</t>
  </si>
  <si>
    <t>Sutton on Human Level AI</t>
  </si>
  <si>
    <t>2011, 2030, inf</t>
  </si>
  <si>
    <t>Prof. Rich Sutton, probably the most famous person in the field of reinforcement learning, gave a talk today at the Gatsby Unit.  I was expecting a standard introduction to reinforcement learning to begin with, but it wasn’t to be.  Instead he kicked off with 20 minutes about  the singularity.  Audience: So when do you expect human level AI?  Rich: Roughly 2030.</t>
  </si>
  <si>
    <t>Szabo</t>
  </si>
  <si>
    <t>2150/2200</t>
  </si>
  <si>
    <t>1995-2150, 2200-inf</t>
  </si>
  <si>
    <t>Szabo (1995): “Future Forecasts... Human Level AI: 2150/2200”</t>
  </si>
  <si>
    <t>Non-expert authority ("thinker about history, law and economics")</t>
  </si>
  <si>
    <t>Thorisson</t>
  </si>
  <si>
    <t>2012, 2045, inf</t>
  </si>
  <si>
    <t>Tipler</t>
  </si>
  <si>
    <t>Inevitable Existence and Inevitable Goodness of the Singularity</t>
  </si>
  <si>
    <t>The Singularity, as every reader of this journal knows, refers to thecoming of an artificial intelligence program that is capable of equalinghuman rationality [...] Ray Kurzweil (2005) expects the Singularity to occur by2045, and I myself place it earlier still: by 2030</t>
  </si>
  <si>
    <t>Non-expert authority (Physicist and cosmologist. No reason provided, though cites two of his books that might contain a better argument)</t>
  </si>
  <si>
    <t>Tromp</t>
  </si>
  <si>
    <t>2012-2052, ??</t>
  </si>
  <si>
    <t>Q1: Assuming beneficial political and economic development and that no global catastrophe halts progress, by what year would you assign a 10%/50%/90% chance of the development of artificial intelligence that is roughly as good as humans at science, mathematics, engineering and programming?
John Tromp: I believe that, in my lifetime, computers will only be proficient at well-defined and specialized tasks. Success in the above disciplines requires too much real-world understanding and social interaction. I will not even attempt projections beyond my lifetime (let's say beyond 40 years).</t>
  </si>
  <si>
    <t>Vinge</t>
  </si>
  <si>
    <t>The Coming Technological Singularity: How to Survive in the Post-Human Era</t>
  </si>
  <si>
    <t>Conference paper</t>
  </si>
  <si>
    <t>2005 - 2030</t>
  </si>
  <si>
    <t>1993-2005, 2030-inf</t>
  </si>
  <si>
    <t>[The creation of superintelligent AI, large computer networks waking up", HCI radically boosting human intelligence] depend in large part on improvements in computer hardware. Progress in computer hardware has followed an amazingly steady curve in the last few decades [16]. Based largely on this trend, I believe that the creation of greater than human intelligence will occur during the next thirty years.  (Charles Platt [19] has pointed out the AI enthusiasts have been making claims like this for the last thirty years. Just so I'm not guilty of a relative-time ambiguity, let me more specific: I'll be surprised if this event occurs before 2005 or after 2030.)"</t>
  </si>
  <si>
    <t>Timeline (Posits a data range during which something might happen; arguably also a scenario as it presumes that computer hardware trends continue, and that hardware is enough to create AI)</t>
  </si>
  <si>
    <t>Noncausal model (Extrapolates from trends in computer hardware)</t>
  </si>
  <si>
    <t>no? one of the duplicates should stay, and this seems the earliest</t>
  </si>
  <si>
    <t>Waltz</t>
  </si>
  <si>
    <t>The Prospects for Building Truly Intelligent Machines</t>
  </si>
  <si>
    <t>Hardware: 2017 Software: Possibly much later, requiring several 20-year experiments</t>
  </si>
  <si>
    <t>1988-2017, ??</t>
  </si>
  <si>
    <t>In my estimation, these learning methods will only be suitable for producing modules of an overall learning system. A truly intelligent system must contain many modules. It seems very unlikely that the organization of an entire brain or mind could be automatically learned, starting with a very large, randomly interconnected system. [...]  The Connection Machine system, currently probably the fastest in the world, can carry out the kinds of calculations we think the brain uses at the rate of about 3.6 * 10^12 bits a second, a factor of about twenty million away from matching the brain's power [...] The stated goal of the DARPA (Defense Advanced Research Projects Agency) Strategic Computing Initiative is to achieve a thousandfold increase in computing power over the next ten years, and there is good reason to expect that this goal can be achieved. [...] If a speedup of one thousand times every ten years can be achieved, a computer comparable to the processing power of the brain could be built for $20 million by 2012. [...]  ...we find that the total memory capacity of the brain is 4 * 10^16 bytes. [...] Given its long-term price decline of roughly a factor of ten every five years, the cost of 4 * 10^16 bytes of memory will be in the $20 million range within thirty years, so that the time at which we might expect to build a computer with the potential to match human intelligence would be around the year 2017. As suggested earlier, however, building the hardware may be the easiest part; the need to untangle the mysteries of the structure and functioning of the mind, to gather the knowledge both innate and learned, and to engineer the software for the entire system will probably require time that goes well beyond 2017. Once we have a piece of hardware with brain-level power and appropriate a priori structure, it still might take as long as the twenty years humans require to reach adult-level mental competence! More than one such lengthy experiment is likely to be required.</t>
  </si>
  <si>
    <t>Timeline / Scenario / Metastatement (We might have the hardware by 2017; if we do, it would still take a long time to develop the software, possibly involving many proto-AIs "raised to adulthood" first; an AI will have to be modular)</t>
  </si>
  <si>
    <t>Expert authority / Causal model / Philosophical argument</t>
  </si>
  <si>
    <t>Wang</t>
  </si>
  <si>
    <t>2020/2030/2050</t>
  </si>
  <si>
    <t>Warwick</t>
  </si>
  <si>
    <t>March of the Machines: The Breakthrough In Artificial Intelligence</t>
  </si>
  <si>
    <t>&lt;2050</t>
  </si>
  <si>
    <t>??, 2050-inf</t>
  </si>
  <si>
    <t>And for all of this we are not looking a million or even a thousand years ahead, but just into the next century, maybe in the next 25 years, and very likely before 2050</t>
  </si>
  <si>
    <t>Wasserman</t>
  </si>
  <si>
    <t>2012, 2040, inf</t>
  </si>
  <si>
    <t>Yudkowsky</t>
  </si>
  <si>
    <t>Yudkowsky's AI (again)</t>
  </si>
  <si>
    <t>E-mail</t>
  </si>
  <si>
    <t>1999, 2020, inf</t>
  </si>
  <si>
    <t>The most realistic estimate for a seed AI transcendence is 2020; nanowar, before 2015.</t>
  </si>
  <si>
    <t>Kruel statistics</t>
  </si>
  <si>
    <t>Averages</t>
  </si>
  <si>
    <t>Means</t>
  </si>
  <si>
    <t>Total entries</t>
  </si>
  <si>
    <t>Stuart's Median estimate of time to AI</t>
  </si>
  <si>
    <t>No AI till (maxIY)</t>
  </si>
  <si>
    <t>AI after (minPY)</t>
  </si>
  <si>
    <t>Kruel AGI mean</t>
  </si>
  <si>
    <t>Kruel AI mean</t>
  </si>
  <si>
    <t>Medians</t>
  </si>
  <si>
    <t>Kruel futurist mean</t>
  </si>
  <si>
    <t>s.d.</t>
  </si>
  <si>
    <t>Before and after predictions</t>
  </si>
  <si>
    <t>Kruel other mean</t>
  </si>
  <si>
    <t>Time to prediction: effect of age and date</t>
  </si>
  <si>
    <t>Mean "Median"</t>
  </si>
  <si>
    <t>Median "median"</t>
  </si>
  <si>
    <t>Number of predictions of "No AI until"</t>
  </si>
  <si>
    <t>Number of predictions of "AI after"</t>
  </si>
  <si>
    <t>Same person made both before and after prediction</t>
  </si>
  <si>
    <t>correlation of age and time to prediction</t>
  </si>
  <si>
    <t>Correlation of time to prediction and date</t>
  </si>
  <si>
    <t>Early and late predictions</t>
  </si>
  <si>
    <t>How far out are predictions?</t>
  </si>
  <si>
    <t>Group means</t>
  </si>
  <si>
    <t>No AI until</t>
  </si>
  <si>
    <t>Early "AI After"</t>
  </si>
  <si>
    <t>Late "AI After"</t>
  </si>
  <si>
    <t>Median time to AI after</t>
  </si>
  <si>
    <t>For groups:</t>
  </si>
  <si>
    <t>Mean</t>
  </si>
  <si>
    <t>Number of predictions</t>
  </si>
  <si>
    <t>Mean time to AI after</t>
  </si>
  <si>
    <t>Futurists</t>
  </si>
  <si>
    <t>Median prediction</t>
  </si>
  <si>
    <t>AI after 2000</t>
  </si>
  <si>
    <t>Futurists after 2000</t>
  </si>
  <si>
    <t>AI before 2000</t>
  </si>
  <si>
    <t>Surveys</t>
  </si>
  <si>
    <t>Year</t>
  </si>
  <si>
    <t>Survey</t>
  </si>
  <si>
    <t>#</t>
  </si>
  <si>
    <t> 10%</t>
  </si>
  <si>
    <t> 50%</t>
  </si>
  <si>
    <t> 90%</t>
  </si>
  <si>
    <t> Other key ‘Predictions’</t>
  </si>
  <si>
    <t>Participants</t>
  </si>
  <si>
    <t>Response rate</t>
  </si>
  <si>
    <t>Link to original document</t>
  </si>
  <si>
    <t>Median or 50%</t>
  </si>
  <si>
    <t>Survey median</t>
  </si>
  <si>
    <t> Michie</t>
  </si>
  <si>
    <t>Median 50y (2022) (vs 20 or &gt;50)</t>
  </si>
  <si>
    <t>AI, CS</t>
  </si>
  <si>
    <t>–</t>
  </si>
  <si>
    <t>link</t>
  </si>
  <si>
    <t> Bainbridge</t>
  </si>
  <si>
    <t> Median 2085</t>
  </si>
  <si>
    <t>Tech</t>
  </si>
  <si>
    <t> link</t>
  </si>
  <si>
    <t> AI@50</t>
  </si>
  <si>
    <t>median &gt;50y (2056)</t>
  </si>
  <si>
    <t>AI conf</t>
  </si>
  <si>
    <t> Klein</t>
  </si>
  <si>
    <t>median 2030-2050</t>
  </si>
  <si>
    <t>Futurism?</t>
  </si>
  <si>
    <r>
      <rPr>
        <sz val="14"/>
        <color rgb="FF565656"/>
        <rFont val="Inherit"/>
        <family val="0"/>
        <charset val="1"/>
      </rPr>
      <t>link</t>
    </r>
    <r>
      <rPr>
        <sz val="14"/>
        <color rgb="FF00B88A"/>
        <rFont val="Inherit"/>
        <family val="0"/>
        <charset val="1"/>
      </rPr>
      <t>and </t>
    </r>
    <r>
      <rPr>
        <sz val="14"/>
        <color rgb="FF00B88A"/>
        <rFont val="Inherit"/>
        <family val="0"/>
        <charset val="1"/>
      </rPr>
      <t>link</t>
    </r>
  </si>
  <si>
    <t> AGI-09</t>
  </si>
  <si>
    <t> 2020</t>
  </si>
  <si>
    <t> 2040</t>
  </si>
  <si>
    <t> 2075</t>
  </si>
  <si>
    <t>AGI conf; AI</t>
  </si>
  <si>
    <t> FHI Winter Intelligence</t>
  </si>
  <si>
    <t> 2028</t>
  </si>
  <si>
    <t> 2150</t>
  </si>
  <si>
    <t>AGI impacts conf; 44% related technical</t>
  </si>
  <si>
    <t> Kruel interviews</t>
  </si>
  <si>
    <t> 2025</t>
  </si>
  <si>
    <t> 2035</t>
  </si>
  <si>
    <t> 2070</t>
  </si>
  <si>
    <t>AGI, AI</t>
  </si>
  <si>
    <t>-</t>
  </si>
  <si>
    <t> FHI: AGI</t>
  </si>
  <si>
    <t> 2022</t>
  </si>
  <si>
    <t> 2065</t>
  </si>
  <si>
    <t>AGI &amp; AGI impacts conf; AGI, technical work</t>
  </si>
  <si>
    <t> FHI:PT-AI</t>
  </si>
  <si>
    <t> 2023</t>
  </si>
  <si>
    <t> 2048</t>
  </si>
  <si>
    <t> 2080</t>
  </si>
  <si>
    <t>Philosophy &amp; theory of AI conf; not technical AI</t>
  </si>
  <si>
    <t> Hanson</t>
  </si>
  <si>
    <t>~10</t>
  </si>
  <si>
    <t> ≤ 10% progress to human level in past 20y</t>
  </si>
  <si>
    <t> FHI: TOP100</t>
  </si>
  <si>
    <t>Top AI</t>
  </si>
  <si>
    <t> FHI:EETN</t>
  </si>
  <si>
    <t> 2050</t>
  </si>
  <si>
    <t> 2093</t>
  </si>
  <si>
    <t>Greek assoc. for AI; AI</t>
  </si>
  <si>
    <t>AI will arrive by</t>
  </si>
  <si>
    <t>AI won't arrive by</t>
  </si>
  <si>
    <t>Early AI</t>
  </si>
  <si>
    <t>Late AI</t>
  </si>
  <si>
    <t>Early AGI</t>
  </si>
  <si>
    <t>Late AGI</t>
  </si>
  <si>
    <t>Early Futurists</t>
  </si>
  <si>
    <t>Late Futurists</t>
  </si>
  <si>
    <t>Early Other</t>
  </si>
  <si>
    <t>Late Other</t>
  </si>
  <si>
    <t>Early All</t>
  </si>
  <si>
    <t>Late All</t>
  </si>
  <si>
    <t>Late expert</t>
  </si>
  <si>
    <t>Late non-expert</t>
  </si>
  <si>
    <t>When AI will and won't arrive by, for all predictions</t>
  </si>
  <si>
    <t>Total in group</t>
  </si>
  <si>
    <t>Will arrive, all predictions</t>
  </si>
  <si>
    <t>won't arrive, all predictions</t>
  </si>
  <si>
    <t>Time to prediction</t>
  </si>
  <si>
    <t>Fraction within that time</t>
  </si>
  <si>
    <t>Number of predictions that far out</t>
  </si>
  <si>
    <t>Fraction within that time - AI </t>
  </si>
  <si>
    <t>Fraction within that time - Early </t>
  </si>
  <si>
    <t>Fraction within that time - Late </t>
  </si>
  <si>
    <t>Number of predictions that far out - Early</t>
  </si>
  <si>
    <t>Number of predictions that far out - Late</t>
  </si>
  <si>
    <t>Fraction within that time:</t>
  </si>
  <si>
    <t>Cumulative early predictions</t>
  </si>
  <si>
    <t>Cumulative late predictions</t>
  </si>
  <si>
    <t>Difference </t>
  </si>
  <si>
    <t>Some kind of informative statistic</t>
  </si>
  <si>
    <t>max difference</t>
  </si>
  <si>
    <t>n+n/n*n</t>
  </si>
  <si>
    <t>c(a)</t>
  </si>
  <si>
    <t>Early predictions only</t>
  </si>
  <si>
    <t>Late predictions only</t>
  </si>
  <si>
    <t>Number</t>
  </si>
  <si>
    <t>Median</t>
  </si>
  <si>
    <t>NOTE: If you delete entries on the first page, these columns get broken because some refer to non-existent things. To fix, fill them from the top again.</t>
  </si>
  <si>
    <t>Reasons for deletion 1</t>
  </si>
  <si>
    <t>Recommendation (inc. more reasons for deletion)</t>
  </si>
  <si>
    <t>A multidisciplinary study group, quoted by J. C. R. Licklider</t>
  </si>
  <si>
    <t>Man-Computer Symbiosis</t>
  </si>
  <si>
    <t>A multidisciplinary study group, examining future research and development problems of the Air Force, estimated that it would be 1980 before developments in artificial intelligence make it possible for machines alone to do much thinking or problem solving of military significance.</t>
  </si>
  <si>
    <t>Yes</t>
  </si>
  <si>
    <t>Delete, not AGI</t>
  </si>
  <si>
    <t>Flesh and Machines: How Robots Will Change Us</t>
  </si>
  <si>
    <t>AGI in 2020s</t>
  </si>
  <si>
    <t>Today there is a clear distinction in most people's minds between the robots of science fiction and the machines of their daily lives. We see C3PO, R2D2, Commander Data, and HAL in Star Wars, Star Trek, and 2001: A Space Odyssey. [...] There are the machines of science fiction fantasy, and then there are the machines we live with. Two completely different worlds. [...] My thesis is that in just twenty years the boundary between fantasy and reality will be torn asunder.</t>
  </si>
  <si>
    <t>Timeline (probably something else too
) (only brief book preview available)</t>
  </si>
  <si>
    <t>yes</t>
  </si>
  <si>
    <t>Delete (not AGI)</t>
  </si>
  <si>
    <t>The Singularity: A Period Not an Event</t>
  </si>
  <si>
    <t>Popular lecture</t>
  </si>
  <si>
    <t>Plausible by 2029</t>
  </si>
  <si>
    <t>My point here is, there are going to be so many market pulls on providing services, things that are currently done by the working aged between 20 and 65 are going to be a much smaller portion of the population, so their productivity will have to be increased through information technology and through robotics. There is going to be tremendous pulls on those two things over the few years.  So we will be getting a lot of push, a lot of venture capital, a lot of government research funding, pushing into AI and intelligent systems.  There’s going to be rapid progress.  There has to be, because of these demographic trends. [...]  One of the things we know about the future is about certain exponentials.  Exponentials are important. [...]  So, that means by 2025 we’ll have 40 million gigabytes in our pocket. [...]  I’m going to come back to exponentials.  Exponentials are important.  One of the new ones is the number of cores on a chip.  It was only three years ago that our laptops had a single core.  Then we got to two cores, and now we are starting to see four cores.  Three weeks ago, Tilera, a spin out company of our lab CSAIL out of MIT, come out a single chip with 64 cores, each running LINUX on it.  Now, we are just exponentially putting the amount of cores on chips.  So, this is happening, but it is not necessarily enough. [...]  We went from zero robots in the U.S. military in 2001 to by summer of  2002 we had robots in Afghanistan, and now there’s about 5,000 deployed robots in Iraq. [...]  Before we have the fully general one, we’re going to have one that’s almost that good, in the same way that chimpanzees are almost human, gibbons are almost chimpanzees, etc.  So, it’s not going to happen accidentally.  It’s going to happen because we want it to, although, maybe, there will be some accidents.  Here’s an accident that could happen.  We start to see large-scale, unexplained oscillations in the internet, and we see coupling of these oscillations at a distance, and the neuroscientists say, “It must be conscious, therefore,” for those of you who know the literature.  It will be disruptive and bad news, but it won’t be at the level of consciousness.  We will get over our fears of cyberterrorism and put in cyber-inductors and dampen it out.  So, those sorts of accidents might happen.  There might be some annoying alternatives, too, that could happen in the future.  We build the AGI by 2029, Ray Kurzweil’s date, and it knows we’re here but it ignores us. [...]  There may not be an “us” and a “them,” and this could all happen before 2029, to use Ray’s date.</t>
  </si>
  <si>
    <t>Timeline / Scenario / Metastatement (AGI by 2029 is plausible; there will be gradual development, strongly driven by the economic pressure to automate labor)</t>
  </si>
  <si>
    <t>Expert authority / Noncausal model / Causal model</t>
  </si>
  <si>
    <t>Delete, not prediction</t>
  </si>
  <si>
    <t>Halal</t>
  </si>
  <si>
    <t>Technology's Promise — Expert Knowledge on the Transformation of Business and Society</t>
  </si>
  <si>
    <t>Our experts are 60% confident that these various forms of AI will replace 30% of routine mental tasks about 2020 +/- 5 years, producing a U.S. market of $600 billion.</t>
  </si>
  <si>
    <t>Henry Markram</t>
  </si>
  <si>
    <t>Henry Markram builds a brain in a supercomputer</t>
  </si>
  <si>
    <t>AI (own project)</t>
  </si>
  <si>
    <t>But I hope that you are at least partly convinced that it is not impossible to build a brain. We can do it within 10 years, and if we do succeed, we will send to TED, in 10 years, a hologram to talk to you.</t>
  </si>
  <si>
    <t>Expert authority / Causal model (Will build an artificial brain by extending their current efforts at simulating the human brain)</t>
  </si>
  <si>
    <t>The Singularity is Near</t>
  </si>
  <si>
    <t>“However, I do expect that full MNT will emerge prior to strong AI, but only by a few years (around 2025 for nanotechnology, around 2029 for strong AI).”, “We will have the requisite hardware to emulate human intelligence with supercomputers by the end of this decade and with personal-computer-size devices by the end of the following decade. We will have effective software models of human intelligence by the mid-2020s.”, “With both the hardware and software needed to fully emulate human intelligence, we can expect computers to pass the Turing test, indicating intelligence indistinguishable from that of biological humans, by the end of the 2020s.”</t>
  </si>
  <si>
    <t>Timeline / Scenario / Metastatement</t>
  </si>
  <si>
    <t>Delete, duplicate</t>
  </si>
  <si>
    <t>The Age of Spiritual Machines</t>
  </si>
  <si>
    <t>2019, 2099</t>
  </si>
  <si>
    <t>(on 2019)“There continue to be differences between human and machine intelligence, but the advantages of human intelligence are becoming more difficult to identify and articulate. Computer intelligence is thoroughly interwoven into the mechanisms of civilization and is designed to be outwardly subservient to apparent human control.” (on 2099) “Machine-based intelligences derived entirely from these extended models of human intelligence claim to be human, although their brains are not based on carbon-based cellular processes, but rather electronic and photonic “equivalents.””</t>
  </si>
  <si>
    <t>Delete, duplicate (and wrong)</t>
  </si>
  <si>
    <t>Pelaez &amp; Kyriakou</t>
  </si>
  <si>
    <t>Robots, genes, and bytes, technology development and social changes toward the year 2020</t>
  </si>
  <si>
    <t>Intelligent systems capable of making decisions in the field of human decision-making: 2013 Intelligent robots with the ability to see, hear and perform other sensory functions, able to think, make decisions and act in ways similar to human beings: 2027</t>
  </si>
  <si>
    <t>Japanese experts anticipate, between the years 2013 and 2027, the development ofrobots characterized by the use of intelligent systems allowing them to keep and reuse the previously achieved skills and knowledge.</t>
  </si>
  <si>
    <t>Expert authority (Survey of "Japanese experts", presumably in the field of robotics. The source given is National Institute of Science and Technology Policy, The Seventh Technology Foresight. Future Technology in Japantoward the Year 2030, Science and Technology Foresight Centre, Ministry of Education, Culture, Sports, Science andTechnology, Tokyo (Japan), 2001.)</t>
  </si>
  <si>
    <t>Journal article (1996, 2002, 2005; original date retained)</t>
  </si>
  <si>
    <t>Robots with the capacity to make decisions in relation to the tasks done, 3D vision capabilities, integration with a natural language system, and a capability of moving in an environment not previously known: 2025</t>
  </si>
  <si>
    <t>Expert authority (Delphi method survey of unspecified experts, again presumably robotics ones. The sources given are Grupo de Estudio sobre Tendencias Sociales (GETS), Estudio Delphi sobre tendencias cientifico-tecnologicas, Sistema, Madrid, 1996;GETS, Estudio Delphi sobre tendencias cientifico-tecnologicas, Sistema, Madrid, 2002; GETS, Estudio Delphi sobre tendencias cientificotecnologicas,Sistema, Madrid 2005.)</t>
  </si>
  <si>
    <t>Peter J. Bentley</t>
  </si>
  <si>
    <t>Homo Sapiens Facticius</t>
  </si>
  <si>
    <t>2057 - 2107</t>
  </si>
  <si>
    <t>We can also evolve neural networks within computers and improve theirabilities to perform different functions.This may prove to be the best way to create a true artificial intelligence. Thenetwork of neurons in our skulls is simply too complex to untangle – even if weknow the connections, the behaviour of each individual neuron is slightly different, asbiological studies have shown. [...] Perhaps in 50 or 100 years we may have a true artificial intelligence. A brain thatevolved and developed under our guidance (but not according to our preconceiveddesign of what a brain “should” do). Such an artificial mind would be made fromneural networks like our own.</t>
  </si>
  <si>
    <t>Timeline / Plan / Metastatement (AI in 50-100 years; AIs could be developed by evolving neural networks; once AIs exist, they will have been built using a neural network architecture)</t>
  </si>
  <si>
    <t>Expert authority (author and computer scientist based at University College London)</t>
  </si>
  <si>
    <t>Rollo Carpenter</t>
  </si>
  <si>
    <t>Rollo Carpenter Interview - Loebner 2006 Winner</t>
  </si>
  <si>
    <t>Turing test passed by 2016</t>
  </si>
  <si>
    <t>This is the second year Rollo has won with a 'Jabberwacky' chatbot developed by his company Icogno.  These bots are constantly learning online, running on windows servers with Dual Xeon's. Joan's character is that of a 26 year old writer and development of this persona was helped by the english writer Ariadne Tampion. The bot boasts an incredible 5 million lines availabe for it's use and Rollo predicts that the full Turing test will be passed by the year 2016.</t>
  </si>
  <si>
    <t>Expert(?) authority</t>
  </si>
  <si>
    <t>The Futurist</t>
  </si>
  <si>
    <t>Timing the Singularity</t>
  </si>
  <si>
    <t>2065 (The article also makes its own prediction about the Singularity, but I'm not including it since it defines the Singularity as "The event when the rate of technological change becomes human-surpassing", and it's unclear whether this necessarily involves the creation of AI.)</t>
  </si>
  <si>
    <t>Kurzweil wrote with great confidence, in 2005, that the Singularity would arrive in 2045.  One thing I find about Kurzweil is that he usually predicts the nature of an event very accurately, but overestimates the rate of progress by 50%.  Part of this is because he insists that computer power per dollar doubles every year, when it actually doubles every 18 months, which results in every other date he predicts to be distorted as a downstream byproduct of this figure.  Another part of this is that Kurzweil, born in 1948, is taking extreme measures to extend his lifespan, and quite possibly may have an expectation of living until 100 but not necessarily beyond that.  A Singularity in 2045 would be before his century mark, but herein lies a lesson for us all.  Those who have a positive expectation of what the Singularity will bring tend to have a subconscious bias towards estimating it to happen within their expected lifetimes.  We have to be watchful enough to not let this bias influence us.  So when Kurzweil says that the Singularity will be 40 years from 2005, we can apply the discount to estimate that it will be 60 years from 2005, or in 2065. </t>
  </si>
  <si>
    <t>Philosophical argument / Noncausal model / Expert authority (Expert authority mostly because no reference in given for "Kurzweil overestimates the rate of progress by 50%", though this could in principle be checked)</t>
  </si>
  <si>
    <t>Delete</t>
  </si>
  <si>
    <t>Turing</t>
  </si>
  <si>
    <t>Computing Machinery and Intelligence</t>
  </si>
  <si>
    <t>AI (early)</t>
  </si>
  <si>
    <t>30% pass rate on five-minute Turing Test by 2000</t>
  </si>
  <si>
    <t>&gt;&gt;2000</t>
  </si>
  <si>
    <t>I believe that in about fifty years' time it will be possible, to programme computers, with a storage capacity of about 109, to make them play the imitation game so well that an average interrogator will not have more than 70 per cent chance of making the right identification after five minutes of questioning.</t>
  </si>
  <si>
    <t>Expert authority (No reason provided for this year)</t>
  </si>
  <si>
    <t>yes, but relevant</t>
  </si>
  <si>
    <t>Technological Singularity</t>
  </si>
  <si>
    <t>Conference paper (reprint)</t>
  </si>
  <si>
    <t>2005-2030</t>
  </si>
  <si>
    <t>(Charles Platt has pointed out that AI enthusiasts have been making claims like this for thirty years. Just so I'm not guilty of a relative-time ambiguity, let me be more specific: I'll be surprised if this event occurs before 2005 or after 2030.) Now in 2003, I still think this time range statement is reasonable.</t>
  </si>
  <si>
    <t>Restatement (reprint of 1993 article)</t>
  </si>
  <si>
    <t>Vinge, V.</t>
  </si>
  <si>
    <t>Signs of the Singularity</t>
  </si>
  <si>
    <t>...I  said I'd be surprised if the singularity had not happened by 2030. I'll stand by that claim, assuming we avoid the showstopping catastrophes--things like nuclear war, superplagues, climate crash--that we properly spend our anxiety upon. [...] And yet there are a couple of trends that at least raise the possibility of the technological singularity. The first is a very long-term trend, namely Life's tendency, across aeons, toward greater complexity. [...] In the last few thousand years, humans have begun the next step, creating tools to support cognitive function [...]  If the economic demand for improved hardware continues, it looks like Moore's Law can continue for some time--though eventually we'll need  novel component technology (perhaps carbon nanotubes) and some new method of high-speed emplacement (perhaps self-assembly). But what about that economic demand? Here is the remarkable thing about Moore's Law: it enables improvement in communications, embedded logic, information storage, planning, and design--that is, in areas that are  directly or indirectly important to almost all enterprise. As long as the software people can successfully exploit Moore's Law, the demand for this progress should continue. [...] Brooks sets several intermediate challenges. Such goals can help us measure the progress that is being made. More generally, it would be good to have indicators and counterindicators to watch for.</t>
  </si>
  <si>
    <t>Timeline / Scenario / Plan (Predicts singularity by 2030; talks about the consequences of the Singularity; talks about e.g. intermediate goals that could help measure progress towards the Singularity)</t>
  </si>
  <si>
    <t>Noncausal model / Causal model / Philosophical argument(?) (Hardware extrapolation; also gives e.g. reasons for why we should presume the economic demand for hardware to keep up)</t>
  </si>
  <si>
    <t>How My Predictions are Faring</t>
  </si>
  <si>
    <t>One of my key (and consistent) predictions is that a computer will pass the Turing test by 2029. The first long-term prediction on the Long Now Foundation website is a bet that I have with Mitch Kapor regarding this prediction. Mitch and I put up $20,000 in 2002,and this amount plus interest will go to the foundation of the winner’s choice. I will win if a computer passes the Turing test by 2029 (and we have elaborate rules that we negotiated for how to implement the Turing test), and Mitch will win if that does not happen.</t>
  </si>
  <si>
    <t>D. G. Stork</t>
  </si>
  <si>
    <t>Scientist on the Set: An Interview with Marvin Minsky</t>
  </si>
  <si>
    <t>2002-2400</t>
  </si>
  <si>
    <t>I'm still a realist: If we work really hard - and smart - we can have something like a HAL in between four and four hundred years. I suppose if we're lucky, then, we can make it by 2001!</t>
  </si>
  <si>
    <t>Delete, not a real estimate</t>
  </si>
  <si>
    <t>Firschein</t>
  </si>
  <si>
    <t>Forecasting and Assessing the Impact of Artificial Intelligence on Society</t>
  </si>
  <si>
    <t>Conference article</t>
  </si>
  <si>
    <t>Adult-human level AI in:
5 years: 0 experts
10 years: 1 expert
20 years: 16 experts
50 years: 20 experts
More than 50 years: 26 years</t>
  </si>
  <si>
    <t>Table 7, prediction of 26  AI experts (out of 63 respondants)</t>
  </si>
  <si>
    <t>Expert authority ("...members of the International Joint Artificial Intelligence Council and to other experts in the AI field throughout the world. ... twenty-one responses were obtained. An additional mailing was sent to the San Fransisco IEEE Systems, Man, and Cybernetics Society, and a total of twenty questionnaires were received.")</t>
  </si>
  <si>
    <t>Delete (duplicate)</t>
  </si>
  <si>
    <t>Casti</t>
  </si>
  <si>
    <t>Tech Luminaries Address Singularity</t>
  </si>
  <si>
    <t>Singularity: &lt;2078</t>
  </si>
  <si>
    <t>SINGULARITY WILL OCCUR Within 70 years</t>
  </si>
  <si>
    <t>Expert(?) authority ("Senior Research Scholar, the International Institute for Applied Systems Analysis, in Laxenburg, Austria and cofounder of the Kenos Circle, a Vienna-based society for exploration of the future. Builds computer simulations of complex human systems, like the stock market, highway traffic, and the insurance industry.")</t>
  </si>
  <si>
    <t>yes - survey is dubious, and unclear what they mean by singularity</t>
  </si>
  <si>
    <t>Note that "70 years" must have been an option here</t>
  </si>
  <si>
    <t>Fruchterman</t>
  </si>
  <si>
    <t>Expert authority ("Founder and CEO of the Benetech Initiative, in Palo Alto, Calif., one of the first companies to focus on social entrepreneurship. Former rocket scientist and optical-character-recognition pioneer. Winner of a 2006 MacArthur Fellowship, the so-called genius grant.")</t>
  </si>
  <si>
    <t>Hahn</t>
  </si>
  <si>
    <t>Non-expert(?) authority ("Serial entrepreneur and early-stage investor who founded Collabra Software (sold to Netscape) and Lookout Software (sold to Microsoft) and backed Red Hat, Loudcloud, and Zimbra. CTO of Netscape during the browser wars.")</t>
  </si>
  <si>
    <t>How long before superintelligence?</t>
  </si>
  <si>
    <t>(hardware) upper bound 2015 - 2024; "plausible to suppose" software within 15 years</t>
  </si>
  <si>
    <t>Depending on degree of optimization assumed, human-level intelligence probably requires between 10^14 and 10^17 ops. It seems quite possible that very advanced optimization could reduce this figure further, but the entrance level would probably not be less than about 10^14 ops. If Moore's law continues to hold then the lower bound will be reached sometime between 2004 and 2008, and the upper bound between 2015 and 2024. The past success of Moore's law gives some inductive reason to believe that it will hold another ten, fifteen years or so; and this prediction is supported by the fact that there are many promising new technologies currently under development which hold great potential to increase procurable computing power. There is no direct reason to suppose that Moore's law will not hold longer than 15 years. It thus seems likely that the requisite hardware for human-level artificial intelligence will be assembled in the first quarter of the next century, possibly within the first few years.  There are several approaches to developing the software. One is to emulate the basic principles of biological brains. It is not implausible to suppose that these principles will be well enough known within 15 years for this approach to succeed, given adequate hardware.</t>
  </si>
  <si>
    <t>Scenario / Timeline (E.g. suggests various models of the computational capacity of the brain, then that if various technologies work out Moore's law might hit that level by a certain year, in which case we might develop AI)</t>
  </si>
  <si>
    <t>Causal model / Noncausal model / Expert authority (Hardware extrapolation ; Outlines various technological and scientific developments which could plausibly lead to AI being developed; makes some authority-based claims, such as "It does seems plausible, though, to assume that only a very limited set of different learning rules (maybe as few as two or three) are operating in the human brain. And we are not very far from knowing what these rules are" for which no references are provided.)</t>
  </si>
  <si>
    <t>from same doc as another one! (other one gives a different year)</t>
  </si>
  <si>
    <t>Definitely not a median</t>
  </si>
  <si>
    <t>de Garis</t>
  </si>
  <si>
    <t>What if AI succeeds</t>
  </si>
  <si>
    <t>Within the time of a human generation</t>
  </si>
  <si>
    <t>Today, however, computer technologywill soon be capable of providingmassively parallel machines, and return to the original approach is warranted;this time, success should bemuch easier. In fact, as I soon show,the prospect of having billions of componentsin a single computer willplace enormous pressure on the theoriststo devise ways to use this hithertoundreamed of computing capacityin brainlike ways. This theorizing hasalready begun and is referred to as thePDP, or connectionist, revolution. [...]  If this rate is extrapolated, thenhumanity will have a machine ofhuman memory capacity by, roughly,the year 2010, that is, a single humangeneration from now.Needless to point out, this developmentwill not stop at 2010. It is likelyto go on, and the price of a massivelyparallel machine will continue to fall. [...]  The most significant recent changein AI has been the renewed willingnessto use the brain as a model forintelligence building. Until recently,the ignorance of the neurophysiologistsabout how the brain functions,plus the impracticality of buildingmassively parallel machines, dampenedany attempt to construct “electronicbrains”; however, these daysseem to be numbered. There is agrowing awareness that the time isripe for intelligists to renew theirattack on building brainlikemachines. Noncausal model / Causal model / Expert authority (Extrapolation; connectionism and studying the brain will allow for the creation of AI")</t>
  </si>
  <si>
    <t>Timeline / Metastatement (Connectionism will be the key to AI; also has some scenario implications about the development AI)</t>
  </si>
  <si>
    <t>Noncausal model / Causal model / Expert authority (Extrapolation; connectionism and studying the brain will allow for the creation of AI")</t>
  </si>
  <si>
    <t>doesn't seem to talk about AGI at all</t>
  </si>
  <si>
    <t>Merge with other de Garis prediction</t>
  </si>
  <si>
    <t>Moral Dilemmas Concerning the Ultra Intelligent Machine</t>
  </si>
  <si>
    <t>Within one or two generations</t>
  </si>
  <si>
    <t>Within one to two human generations, it is likely that computer technology will be capable of buildingbrain-like computers containing millions if not billions of artificial neurons. This development willallow neuroengineers and neurophysiologists to combine forces to discover the principles of thefunctioning of the human brain. These principles will then be translated into more sophisticatedcomputer architectures, until a point is reached in the 21st. century when the primary global politicalissue will become, Who or what is to be dominant species on this planet - human beings, or artilects(artificial intellects)?" [...]  "A revolution is taking place in the field of Artificial Intelligence. This revolution, called"Connectionism", attempts to understand the functioning of the human brain in terms of interactionsbetween artificial abstract neuron-like components, and hopes to provide computer science withdesign principles sufficiently powerful to be able to build genuine artificial electronic (optical,molecular) brains (KOHONEN 1987,McCLELLAND et al 1986, MEAD 1987). Progress in microelectronics and related fields, such as optical computing, has been so impressive over the last fewyears, that the possibility of building a true artilect within a human generation or two becomes a realpossibility and not merely a science fiction pipe dream."</t>
  </si>
  <si>
    <t>Timeline / Scenario / Metastatement (One or two generations; brain-like hardware will allow AI to be developed; connectionism will be used to create AI)</t>
  </si>
  <si>
    <t>doesn't say when agi occurs</t>
  </si>
  <si>
    <t>Speculations Concerning the First Ultraintelligent Machine</t>
  </si>
  <si>
    <t>20th Century</t>
  </si>
  <si>
    <t>It is more probable than not that, within the twentieth century, an ultraintelligent machine will be built andthat it will be the last invention that man need make, since it will lead to an intelligence explosion." This will transform society in an unimaginable way. The first ultraintelligent machine will need to be ultraparallel, and is likely to be achieved with the help of a very large artificial neural net. The required highdegree of connectivity might be attained with the help of microminiature radio transmitters and receivers. The machine will have a multimillion dollar computer and information-retrieval system under its directcontrol. The design of the machine will be partly suggested by analogy with several aspects of the humanbrain and intellect. In particular, the machine will have high linguistic ability and will be able to operate with the meanings of propositions, because to do so will lead to a necessary economy, just as it does in man."</t>
  </si>
  <si>
    <t>Plan / Scenario / Timeline / Metastatement (Outlines a plan of how an AI might be built; argues on what the consequences of building an AI would be; suggests AI might be built within the 20th century; discusses issues such as semantics and meaning and their relation to AI)</t>
  </si>
  <si>
    <t>Causal model / Philosophical argument / Expert authority (Makes causal claims about the consequences of AI; makes philosophical and formal arguments about e.g. memory retrieval and meaning; suggests that AI might be created in the twentieth century, mainly based on own authority.)</t>
  </si>
  <si>
    <t>we have another prediction from him a few years apart which gives a specific year</t>
  </si>
  <si>
    <t>Merge with other Good prediction</t>
  </si>
  <si>
    <t>Further Reflections on the Timescale of AI</t>
  </si>
  <si>
    <t>A program able to learn from a corpus of human-readable information might well happen in 2010s, but "it would not be too surprising" if it happened in the 2020s; within a decade of that, programs will be productive scientists, engineers, doctors, etc.; independently, a Moore's law-like trend in physical manufacturing will occur by 2030 and combines with AI technology to make an annual 70% to 100% growth mode possible.</t>
  </si>
  <si>
    <t>engineers had been building steamengines for a century before Carnot conceived the basic principles of thermody-namics. What current best theories of AI lack is the ability to analyze a givenlearning or problem-solving design and predict its performance, the way we cananalyze any given steam engine using thermodynamics. Historical precedent tellsus that we will probably have working AIs, built heuristically and improved byexperimentation, before we have a proper theory. [...]  Consider how a human learns: the vast majority (for manypeople, the entirety) of what we learn is not original discoveries but the takeupof culturally accumulated knowledge from peers, parents, teachers, and books. Acompletely competent AI might operate exactly the same way; it would not be aNewton or an Einstein (nor indeed a Solomono!), but it would be human-levelas measured against the average representative of homo sapiens. [...]  On this view, Hanson's model of growth-rate phase changes can be reinterpreted.Instead of some internal dynamic in the technium producing a phase change aftersome number of doubling times, the roughly regular progression of phase shiftscan be better explained as a result of the terrain in the idea-space through whichthe technium is expanding. A fractal distribution of fertile valleys  of volumesof idea-space aording rapid growth and high productivity  would account forthe overall shape of the series of growth phase changes. The timing and otherparameters, however, would depend on particulars of the terrain and could notbe predicted in detail from the preceding series. Valleys would occur at randomwith a frequency inversely proportional to their sizes.On this view, the technium is an expanding volume in an idea space of highdimensionality. When it contacts a valley, expansion into the valley proceeds ata higher-than-normal rate, producing the super-exponential growth characteris-tic of a phase shift. Once the valley is saturated, growth reverts to the simpleexponential but at a higher rate due to the increased size and dimensionality ofthe frontier. [...]  The obvious inference is that current Moore's Law informationtechnology growth will be completed by a revolution in physical capability thatbrings the rest of the economy up to a Moore's Law-like growth rate. We cannotsay where this will stabilize; our Q(t) t indicates a growth rate of 100%, doublingtime one year, around 2069. [...]  Meanwhile, interest in inferring information from text has burgeoned, alongwith the amount of text available on the Internet. The rapidly increasing amountof video available means that the primary human venue for learning new words - examples of their use in reference to objects and phenomena than can beindependently seen and heard - is now a viable pathway to language acquisition.Progress in the field is such that an estimate of success within a decade is mildlyoptimistic but not outrageously so. The single most important determiner of the economic growth rate is theproductivity of capital: how long it takes a given unit of capital to produce anequivalent unit of product. Currently this is about 15 years, for a growth rate of 5%. Moore's original observation had to do with shrinking transistors, makingthem not only more numerous and cheaper but faster as well. The same phe-nomenon holds for physical devices: physical production machinery with partsthe size of current VLSI transistors (22 nm) could operate at megahertz me-chanical frequencies [1], making them thousands of times faster than currentmachines at capital-replication tasks. To sum up: the Singularity can best be thought of as the second half of theinformation technology revolution, extending it to most physical and intellectualwork. Overall economic growth rates will shift from their current levels of roughly5% to Moore's Law-like rates of 70% to 100%. The shift will probably take onthe order of a decade (paralleling the growth of the internet), and probably fallsomewhere in the 30s or 40s.</t>
  </si>
  <si>
    <t>Timeline / Scenario / Metastatement (Provides a timeline of what will happen; suggests things like "once a program learns to read from a corpus of human-learnable information, it will then take about a decade for AGI to be routinely used for human jobs"; makes metaclaims such as "the extent of information available on the web will be used to train the AGI" and "AGIs can only understand things which humans could in principle have understood, given enough time")</t>
  </si>
  <si>
    <t>Noncausal model / Causal model / Philosophical argument / Expert authority (Growth curve extrapolations; causal claims such as "the amount of text availalbe on the internet will make it viable for (proto-)AGIs to learn in the same way as humans do"; philosophical arguments on how technological progress might depend on the particulars of the surrounding "idea terrain"; authority-based claims such as "progress in the field is such that an estimate of success within a decade is mildly optimistic but not outrageously so".)</t>
  </si>
  <si>
    <t>we have another one a year apart, for a similar estimate, and this quote doesn't support the claim anyway</t>
  </si>
  <si>
    <t>Merge with other Hall</t>
  </si>
  <si>
    <t>The Web Within Us: Minds and Machines Become One</t>
  </si>
  <si>
    <t>$1000 computer equal to a human brain in 2019, nanotech to scan the brain in 2030</t>
  </si>
  <si>
    <t>maybe (made three years apart from other kurzweil one, and very similar)</t>
  </si>
  <si>
    <t>Leach</t>
  </si>
  <si>
    <t>Science Shapes Tomorrow</t>
  </si>
  <si>
    <t>in a few years</t>
  </si>
  <si>
    <t>Given these four abilities, a man-made machine could be as truly intelligence (or more intelligent) than any man... The answer seems to be 'good' - in fact, it may come within a few years. [...] So it looks as if we are a long way off a true man-made brain: a target of a million man-made components to the cubic foot, compared to 10,000 million plus the staggering interconnections in the human brain. Yes, at present we are, but for two reasons we may not be so indefinitely. [...] The first reason is simply further miniaturization. In America, a scientist is perfecting an electronic switch shaped like a wafer [...] The other line attack is rather more subtle, and extraordinarily fascinating. It hinges on the fact that our brains are in fact comparatively badly organized, inaccurate and slow. [...] To copy their immense complexity would be practically impossible; but we may not need to. Why not design and build our electronic circuitry especially for logical and abstract thinking?</t>
  </si>
  <si>
    <t>Timeline / Plan (Gives a target year, argues for ways of creating an AI)</t>
  </si>
  <si>
    <t>Causal model / Philosophical argument (Cites ongoing miniaturization work that might achieve the densities of the human brain; suggests that not all of the complexity in the human brain is necessary for a computer)</t>
  </si>
  <si>
    <t>quote doesn't mention prediction</t>
  </si>
  <si>
    <t>When will computer hardware match the human brain?</t>
  </si>
  <si>
    <t>Human-equivalent hardware for $1000 by 2020s</t>
  </si>
  <si>
    <t>??, 2030-inf (?? Not about human level AI)</t>
  </si>
  <si>
    <t>At the present rate, computers suitable for humanlike robots will appear in the 2020s. Can the pace be sustained for another three decades? The graph shows no sign of abatement. If anything, it hints that further contractions in time scale are in store.</t>
  </si>
  <si>
    <t>Causal model / Noncausal model (Provides a technical estimate of the computing capacity of the human brain; relies on noncausal extrapolations for projecting the development of computer hardware. Arguably also expert authority, because doesn't provide references for technical claims, but these can in principle be verified independently from the author.)</t>
  </si>
  <si>
    <t>Robot: Mere Machine to Transcendent Mind</t>
  </si>
  <si>
    <t>Home cleaning robots: 2005 Reptile-level robots with general-purpose perception, manipulation and mobility: 2010 Mouse-level robots capable of adaptive learning: 2020 Monkey-level robots capable of simulating and modeling the world around them: 2030 Human-level robots capable of reasoning: 2040</t>
  </si>
  <si>
    <t>Timeline / Scenario / Metastatement (Gives dates; sugests various consequences of improved hardware and describes what the robots will be like; argues that MIPS is the main factor influencing the sophistication of robot intelligence)</t>
  </si>
  <si>
    <t>Noncausal model / Causal model / Expert authority (Extrapolates from hardware; speculates on what kinds of robots will be in demand in various homes)</t>
  </si>
  <si>
    <t>The Quest for Artificial Intelligence</t>
  </si>
  <si>
    <t>sometime in this century</t>
  </si>
  <si>
    <t>Independently of the various concerns about the appropriateness of (andeven the denition of) HLAI as a goal, I think we'll indeed achieve it. I won'tpredict when except that it will probably be sometime in this century.</t>
  </si>
  <si>
    <t>Expert authority (Keeps the prediction intentionally vague, does not give reason for prediction; AI researcher)</t>
  </si>
  <si>
    <t>he has another prediction a few years apart</t>
  </si>
  <si>
    <t>Merge with other Nilsson</t>
  </si>
  <si>
    <t>New Millennium AI and the Convergence of History</t>
  </si>
  <si>
    <t>Omega point in 2030 - 2040</t>
  </si>
  <si>
    <t>Extrapolating the trend, we should expect the next radical change to manifest itself one quarter of acentury after the most recent one, that is, by 2015, when some computers will already match brains interms of raw computing power, according to frequent estimates based on Moore’s law, which suggestsa speed-up factor of roughly 1000 per decade, give or take a few years. The remaining series of fasterand faster additional revolutions should converge in an Omega point (term coined by Pierre Teilhard deChardin, 1916) expected between 2030 and 2040, when individual machines will already approach the rawcomputing power of all human brains combined</t>
  </si>
  <si>
    <t>Noncausal model / Causal model / Expert authority (Extrapolates from past trends; gives examples of software innovations to suggest that the software side is keeping up with the hardware, but does not give an argument for why these examples would predict anything in particular at the given time)</t>
  </si>
  <si>
    <t>Probably some of these are duplicates?</t>
  </si>
  <si>
    <t>The New AI: General &amp; Sound &amp; Relevant for Physics</t>
  </si>
  <si>
    <t>A new "greatest moment in computing history" possible in 2015, and an "Omega Point" around 2040</t>
  </si>
  <si>
    <t>This list seems to suggest that each major breakthrough tends to come roughlytwice as fast as the previous one. Extrapolating the trend, optimists shouldexpect the next radical change to manifest itself one quarter of a century afterthe most recent one, that is, by 2015, which happens to coincide with thedate when the fastest computers will match brains in terms of raw computingpower, according to frequent estimates based on Moore’s law. The author isconfident that the coming 2015 upheaval (if any) will involve universal learningalgorithms and G¨odel machine-like, optimal, incremental search in algorithmspace [56]—possibly laying a foundation for the remaining series of faster andfaster additional revolutions culminating in an “Omega point” expected around2040.</t>
  </si>
  <si>
    <t>Staring into the singularity</t>
  </si>
  <si>
    <t>Upper bound of 2035</t>
  </si>
  <si>
    <t>??, 2035-inf</t>
  </si>
  <si>
    <t>“The most we can say about 2035 is that it seems like a reasonable upper bound, given the current rate of progress.  The lower bound?  Thirty seconds.  We may not know about all the research out there, after all.”</t>
  </si>
  <si>
    <t>Noncausal model / Non-expert authority (Cites various technology predictions, the most conservative of which put human-equivalent computing power and atomic-scale manipulation of matter at 2035; but provides no/little [causal] reason for why these would be the relevant milestones for developing AI, while admitting that AI is a software problem)</t>
  </si>
  <si>
    <t>repeat</t>
  </si>
  <si>
    <t>Rework, not a median</t>
  </si>
  <si>
    <t>When Machines Outsmart Humans</t>
  </si>
  <si>
    <t>Reasonable chance of AI by 2050</t>
  </si>
  <si>
    <t>Although it is impossible to make rigorous predictions  regarding the time-scale of these developments, it seems reasonable to take seriously  the possibility that all the prerequisites for intelligent machines - hardware,  input/output mechanisms, and software - will be attained within fifty years.</t>
  </si>
  <si>
    <t>Timeline / Scenario (Provides a timeline, then discusses some implications of AI)</t>
  </si>
  <si>
    <t>Noncausal model / Causal model / Expert authority (Extrapolates hardware trends, gives suggestions of ways by which the software problem can be solved, claims that "it seems reasonable to take seriously" the possibility of all the prerequisites of intelligent machines being met within 50 years.)</t>
  </si>
  <si>
    <t>Baum, Goertzel, &amp; Goertzel</t>
  </si>
  <si>
    <t>How Long Until Human-Level AI? Results from an Expert Assessment</t>
  </si>
  <si>
    <t>A number of detailed predictions, including median estimates for when there would be a 10%, 50%, or a 90% chance of having an AGI capable of... passing Turing test: 2020/2040/2075 performing Nobel quality work: 2020/2045/2100 passing third grade: 2020/2030/2075 becoming superhuman: 2025/2045/2100</t>
  </si>
  <si>
    <t>Timeline / Scenario (Mostly just predictions of year, but experts were also asked how massive additional funding would affect the timeline)</t>
  </si>
  <si>
    <t>make separate</t>
  </si>
  <si>
    <t>Michie</t>
  </si>
  <si>
    <t>Machines and the theory of intelligence</t>
  </si>
  <si>
    <t>Computing system exhibiting intelligence at adult human level ~2 experts: 1983 ~16 experts: 1993 ~19 experts: 2023 ~25 experts: Later than 2023</t>
  </si>
  <si>
    <t>See drawing on Sheet 2.</t>
  </si>
  <si>
    <t>Expert authority (Survey of "sixty-seven British and American computer scientists working in, or close to, the machine intelligence field")</t>
  </si>
  <si>
    <t>try to add individuals</t>
  </si>
  <si>
    <t>Sandberg &amp; Bostrom</t>
  </si>
  <si>
    <t>Machine Intelligence Survey</t>
  </si>
  <si>
    <t>Technical report</t>
  </si>
  <si>
    <t>Assuming no global catastrophe halts progress, by what year would you assign a 10%/50%/90% chance of the development of human-level machine intelligence? Median estimate for 10%: 2028 Median estimate for 50%: 2050 Median estimate for 90%: 2150</t>
  </si>
  <si>
    <t>Expert authority (survey)</t>
  </si>
  <si>
    <t>add separately?</t>
  </si>
  <si>
    <t>0-2035, ??</t>
  </si>
  <si>
    <t>Computers aren't terribly smart right now, but that's because the human brain has about a million times the raw power of todays' computers. Here's how you can figure the problem:  10^11 neurons with 10^3 synapses each with a peak firing rate of 10^3 Hz makes for a raw bit rate of 10^17 bits/sec.  A 66 MHz processor chip with 64 bit architecture has a raw bit rate of 4.2x10^9.  You can buy about 100 complete PC's for the cost of one engineer or scientist, so about 4x10^11 bits/sec, or about a factor of a millionless than a human brain.  Since computer capacity doubles every two years or so, we expect that in about 40 years, the computers will be as powerful as human brains. And two years after that, they will be twice as powerful, etc.  And computer production is not limited by the rate of human reproduction.So the total amount of brain-power available, counting humans plus computers, takes a rapid jump upward in 40 years or so.  40 years from now is 2035 AD.</t>
  </si>
  <si>
    <t>missing from Eder</t>
  </si>
  <si>
    <t>These data were deleted because they are relevant only to when AI was first plausible, not when it was likely</t>
  </si>
  <si>
    <t>Forbus</t>
  </si>
  <si>
    <t>AI and cognitive science, the past and next 30 years</t>
  </si>
  <si>
    <t>Possibly by 2040; seems to be more of a hedge ("we're going to make a lot of progress, oh, maybe even to the point of HLAI") than a prediction.</t>
  </si>
  <si>
    <t>&gt;2040</t>
  </si>
  <si>
    <t>The next 30 years are going to be extremely exciting for AI researchers. This period will see programs that approach—and possibly  reach—human-level artificial intelligence. [...]  My bet is that such systems will be made possible by insights from cognitive science more broadly, but others are placing quite different bets.From a cognitive science perspective, this will happen by creating larger-scale cognitive simulations, a practice I call macromodeling. Most current cognitive simulations focus on one process in isolation. Inputs are all hand generated, and outputs are hand evaluated. Although such simulations can be useful for modeling a local phenomenon, they often do not scale to larger phenomena: They do not deal with data beyond a narrow range, nor can they be used as a component in a larger model. The goal of macromodeling is to capture broader swaths of an organisms’ behavior. Macromodeling focuses on larger units of analysis, where most of the  inputs to constituent simulation models are automatically generated and  their outputs are used by other parts of the larger-scale model.</t>
  </si>
  <si>
    <t>Timeline / Plan / Metastatement (HLAI might be achieved within 30 years; large-scale cognitive simulations may be route to this)</t>
  </si>
  <si>
    <t>Expert authority (No real reason given for number; not necessarily even a prediction)</t>
  </si>
  <si>
    <t>Neil Jacobstein</t>
  </si>
  <si>
    <t>Third Panel Discussion</t>
  </si>
  <si>
    <t>within our lifetime</t>
  </si>
  <si>
    <t>So I take it you think there is a non-neglible probability that we will have advanced AI in our lifetimes. "Correct."</t>
  </si>
  <si>
    <t>P. McCorduck</t>
  </si>
  <si>
    <t>Machines Who Think</t>
  </si>
  <si>
    <t>&lt;2029</t>
  </si>
  <si>
    <t>“I only mean to say that, as plausible as “Out to Pasture in the Elysian Fields” or the “NanoGenRoboNightmare” are, any of these others, or a combination of them could happen in the next 50 years.”</t>
  </si>
  <si>
    <t>Timeline / Scenario</t>
  </si>
  <si>
    <t>Non-expert authority (Journalist, writer)</t>
  </si>
</sst>
</file>

<file path=xl/styles.xml><?xml version="1.0" encoding="utf-8"?>
<styleSheet xmlns="http://schemas.openxmlformats.org/spreadsheetml/2006/main">
  <numFmts count="2">
    <numFmt numFmtId="164" formatCode="GENERAL"/>
    <numFmt numFmtId="165" formatCode="0%"/>
  </numFmts>
  <fonts count="17">
    <font>
      <sz val="10"/>
      <color rgb="FF000000"/>
      <name val="Arial"/>
      <family val="2"/>
      <charset val="1"/>
    </font>
    <font>
      <sz val="10"/>
      <name val="Arial"/>
      <family val="0"/>
    </font>
    <font>
      <sz val="10"/>
      <name val="Arial"/>
      <family val="0"/>
    </font>
    <font>
      <sz val="10"/>
      <name val="Arial"/>
      <family val="0"/>
    </font>
    <font>
      <b val="true"/>
      <sz val="11"/>
      <color rgb="FF000000"/>
      <name val="Calibri"/>
      <family val="2"/>
      <charset val="1"/>
    </font>
    <font>
      <b val="true"/>
      <sz val="10"/>
      <color rgb="FF000000"/>
      <name val="Arial"/>
      <family val="2"/>
      <charset val="1"/>
    </font>
    <font>
      <sz val="11"/>
      <color rgb="FF000000"/>
      <name val="Calibri"/>
      <family val="2"/>
      <charset val="1"/>
    </font>
    <font>
      <b val="true"/>
      <sz val="12"/>
      <color rgb="FF000000"/>
      <name val="Arial"/>
      <family val="2"/>
      <charset val="1"/>
    </font>
    <font>
      <sz val="12"/>
      <color rgb="FF000000"/>
      <name val="Arial"/>
      <family val="2"/>
      <charset val="1"/>
    </font>
    <font>
      <i val="true"/>
      <sz val="12"/>
      <color rgb="FF000000"/>
      <name val="Arial"/>
      <family val="2"/>
      <charset val="1"/>
    </font>
    <font>
      <sz val="10"/>
      <color rgb="FF000000"/>
      <name val="Monaco"/>
      <family val="3"/>
      <charset val="1"/>
    </font>
    <font>
      <sz val="14"/>
      <color rgb="FF565656"/>
      <name val="Inherit"/>
      <family val="0"/>
      <charset val="1"/>
    </font>
    <font>
      <u val="single"/>
      <sz val="10"/>
      <color rgb="FF0000FF"/>
      <name val="Arial"/>
      <family val="2"/>
      <charset val="1"/>
    </font>
    <font>
      <sz val="14"/>
      <color rgb="FF00B88A"/>
      <name val="Inherit"/>
      <family val="0"/>
      <charset val="1"/>
    </font>
    <font>
      <b val="true"/>
      <sz val="18"/>
      <color rgb="FF000000"/>
      <name val="Calibri"/>
      <family val="2"/>
    </font>
    <font>
      <sz val="10"/>
      <color rgb="FF000000"/>
      <name val="Calibri"/>
      <family val="2"/>
    </font>
    <font>
      <b val="true"/>
      <sz val="10"/>
      <color rgb="FF000000"/>
      <name val="Calibri"/>
      <family val="2"/>
    </font>
  </fonts>
  <fills count="4">
    <fill>
      <patternFill patternType="none"/>
    </fill>
    <fill>
      <patternFill patternType="gray125"/>
    </fill>
    <fill>
      <patternFill patternType="solid">
        <fgColor rgb="FFFFFFCC"/>
        <bgColor rgb="FFFFFFFF"/>
      </patternFill>
    </fill>
    <fill>
      <patternFill patternType="solid">
        <fgColor rgb="FFE6B9B8"/>
        <bgColor rgb="FFFFBCBC"/>
      </patternFill>
    </fill>
  </fills>
  <borders count="2">
    <border diagonalUp="false" diagonalDown="false">
      <left/>
      <right/>
      <top/>
      <bottom/>
      <diagonal/>
    </border>
    <border diagonalUp="false" diagonalDown="false">
      <left style="thin">
        <color rgb="FFB2B2B2"/>
      </left>
      <right style="thin">
        <color rgb="FFB2B2B2"/>
      </right>
      <top style="thin">
        <color rgb="FFB2B2B2"/>
      </top>
      <bottom style="thin">
        <color rgb="FFB2B2B2"/>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2" fillId="0" borderId="0" applyFont="true" applyBorder="false" applyAlignment="true" applyProtection="false">
      <alignment horizontal="general" vertical="bottom" textRotation="0" wrapText="false" indent="0" shrinkToFit="false"/>
    </xf>
    <xf numFmtId="164" fontId="0" fillId="2" borderId="1" applyFont="true" applyBorder="true" applyAlignment="true" applyProtection="false">
      <alignment horizontal="general" vertical="bottom" textRotation="0" wrapText="false" indent="0" shrinkToFit="false"/>
    </xf>
  </cellStyleXfs>
  <cellXfs count="2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20" applyFont="true" applyBorder="true" applyAlignment="true" applyProtection="true">
      <alignment horizontal="general" vertical="bottom" textRotation="0" wrapText="tru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65" fontId="11" fillId="0" borderId="0" xfId="0" applyFont="true" applyBorder="false" applyAlignment="true" applyProtection="false">
      <alignment horizontal="general" vertical="bottom" textRotation="0" wrapText="true" indent="0" shrinkToFit="false"/>
      <protection locked="true" hidden="false"/>
    </xf>
    <xf numFmtId="164" fontId="0" fillId="3" borderId="0" xfId="0" applyFont="false" applyBorder="false" applyAlignment="true" applyProtection="false">
      <alignment horizontal="general" vertical="bottom" textRotation="0" wrapText="true" indent="0" shrinkToFit="false"/>
      <protection locked="true" hidden="false"/>
    </xf>
    <xf numFmtId="164" fontId="5" fillId="3" borderId="0" xfId="0" applyFont="true" applyBorder="false" applyAlignment="true" applyProtection="false">
      <alignment horizontal="general" vertical="bottom" textRotation="0" wrapText="tru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0" fillId="3" borderId="0" xfId="0" applyFont="true" applyBorder="false" applyAlignment="true" applyProtection="false">
      <alignment horizontal="general" vertical="bottom" textRotation="0" wrapText="true" indent="0" shrinkToFit="false"/>
      <protection locked="true" hidden="false"/>
    </xf>
    <xf numFmtId="164" fontId="6" fillId="3"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general" vertical="bottom" textRotation="0" wrapText="false" indent="0" shrinkToFit="false"/>
      <protection locked="true" hidden="false"/>
    </xf>
    <xf numFmtId="164" fontId="0" fillId="2" borderId="1" xfId="21" applyFont="true" applyBorder="false" applyAlignment="true" applyProtection="true">
      <alignment horizontal="general" vertical="bottom" textRotation="0" wrapText="true" indent="0" shrinkToFit="false"/>
      <protection locked="true" hidden="false"/>
    </xf>
  </cellXfs>
  <cellStyles count="8">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unknown*" xfId="20" builtinId="8" customBuiltin="false"/>
    <cellStyle name="Excel Built-in Note" xfId="21" builtinId="53" customBuiltin="true"/>
  </cellStyles>
  <colors>
    <indexedColors>
      <rgbColor rgb="FF000000"/>
      <rgbColor rgb="FFFFFFFF"/>
      <rgbColor rgb="FFFF0000"/>
      <rgbColor rgb="FF00FF00"/>
      <rgbColor rgb="FF0000FF"/>
      <rgbColor rgb="FFC3D69B"/>
      <rgbColor rgb="FFFFA7A4"/>
      <rgbColor rgb="FFA4C1FF"/>
      <rgbColor rgb="FF800000"/>
      <rgbColor rgb="FF008000"/>
      <rgbColor rgb="FF000080"/>
      <rgbColor rgb="FF70883D"/>
      <rgbColor rgb="FFC0504D"/>
      <rgbColor rgb="FF4F81BD"/>
      <rgbColor rgb="FFB2B2B2"/>
      <rgbColor rgb="FF878787"/>
      <rgbColor rgb="FF8EB4E3"/>
      <rgbColor rgb="FF953735"/>
      <rgbColor rgb="FFFFFFCC"/>
      <rgbColor rgb="FFE7E7E7"/>
      <rgbColor rgb="FF660066"/>
      <rgbColor rgb="FFD88A89"/>
      <rgbColor rgb="FF3E7FCC"/>
      <rgbColor rgb="FFC6D9F1"/>
      <rgbColor rgb="FF000080"/>
      <rgbColor rgb="FFFF00FF"/>
      <rgbColor rgb="FFFFBCBC"/>
      <rgbColor rgb="FFA1BDF8"/>
      <rgbColor rgb="FF800080"/>
      <rgbColor rgb="FF800000"/>
      <rgbColor rgb="FFB9CDE5"/>
      <rgbColor rgb="FF0000FF"/>
      <rgbColor rgb="FF00B88A"/>
      <rgbColor rgb="FF9DE3FF"/>
      <rgbColor rgb="FFD4F3A6"/>
      <rgbColor rgb="FFFCD5B5"/>
      <rgbColor rgb="FF99CCFF"/>
      <rgbColor rgb="FFFA9F9F"/>
      <rgbColor rgb="FFC3B2E3"/>
      <rgbColor rgb="FFFFC6AE"/>
      <rgbColor rgb="FF376FB6"/>
      <rgbColor rgb="FF4BACC6"/>
      <rgbColor rgb="FF8EB241"/>
      <rgbColor rgb="FFFAC090"/>
      <rgbColor rgb="FFF38225"/>
      <rgbColor rgb="FFD03F3B"/>
      <rgbColor rgb="FF705097"/>
      <rgbColor rgb="FFD99694"/>
      <rgbColor rgb="FF17375E"/>
      <rgbColor rgb="FF32A3BF"/>
      <rgbColor rgb="FF003300"/>
      <rgbColor rgb="FF333300"/>
      <rgbColor rgb="FFB93934"/>
      <rgbColor rgb="FF8C3734"/>
      <rgbColor rgb="FFE6B9B8"/>
      <rgbColor rgb="FF565656"/>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a:lstStyle/>
          <a:p>
            <a:pPr>
              <a:defRPr b="1" sz="1800" spc="-1">
                <a:solidFill>
                  <a:srgbClr val="000000"/>
                </a:solidFill>
                <a:latin typeface="Calibri"/>
              </a:defRPr>
            </a:pPr>
            <a:r>
              <a:rPr b="1" sz="1800" spc="-1">
                <a:solidFill>
                  <a:srgbClr val="000000"/>
                </a:solidFill>
                <a:latin typeface="Calibri"/>
              </a:rPr>
              <a:t>Time to AI more likely than not</a:t>
            </a:r>
          </a:p>
        </c:rich>
      </c:tx>
      <c:overlay val="0"/>
    </c:title>
    <c:autoTitleDeleted val="0"/>
    <c:plotArea>
      <c:scatterChart>
        <c:scatterStyle val="lineMarker"/>
        <c:varyColors val="0"/>
        <c:ser>
          <c:idx val="0"/>
          <c:order val="0"/>
          <c:tx>
            <c:strRef>
              <c:f>Data!$P$1</c:f>
              <c:strCache>
                <c:ptCount val="1"/>
                <c:pt idx="0">
                  <c:v>Time to AI after</c:v>
                </c:pt>
              </c:strCache>
            </c:strRef>
          </c:tx>
          <c:spPr>
            <a:solidFill>
              <a:srgbClr val="ffffff"/>
            </a:solidFill>
            <a:ln w="47520">
              <a:noFill/>
            </a:ln>
          </c:spPr>
          <c:marker>
            <c:symbol val="x"/>
            <c:size val="13"/>
            <c:spPr>
              <a:noFill/>
            </c:spPr>
          </c:marker>
          <c:dLbls>
            <c:dLblPos val="r"/>
            <c:showLegendKey val="0"/>
            <c:showVal val="0"/>
            <c:showCatName val="0"/>
            <c:showSerName val="0"/>
            <c:showPercent val="0"/>
            <c:showLeaderLines val="0"/>
          </c:dLbls>
          <c:xVal>
            <c:numRef>
              <c:f>Data!$H$2:$H$95</c:f>
              <c:numCache>
                <c:formatCode>General</c:formatCode>
                <c:ptCount val="94"/>
                <c:pt idx="0">
                  <c:v>2012</c:v>
                </c:pt>
                <c:pt idx="1">
                  <c:v>2007</c:v>
                </c:pt>
                <c:pt idx="2">
                  <c:v>2001</c:v>
                </c:pt>
                <c:pt idx="3">
                  <c:v>2009</c:v>
                </c:pt>
                <c:pt idx="4">
                  <c:v>1995</c:v>
                </c:pt>
                <c:pt idx="5">
                  <c:v>2008</c:v>
                </c:pt>
                <c:pt idx="6">
                  <c:v>1970</c:v>
                </c:pt>
                <c:pt idx="7">
                  <c:v>1995</c:v>
                </c:pt>
                <c:pt idx="8">
                  <c:v>2008</c:v>
                </c:pt>
                <c:pt idx="9">
                  <c:v>2011</c:v>
                </c:pt>
                <c:pt idx="10">
                  <c:v>2012</c:v>
                </c:pt>
                <c:pt idx="11">
                  <c:v>2001</c:v>
                </c:pt>
                <c:pt idx="12">
                  <c:v>1998</c:v>
                </c:pt>
                <c:pt idx="13">
                  <c:v>2012</c:v>
                </c:pt>
                <c:pt idx="14">
                  <c:v>1995</c:v>
                </c:pt>
                <c:pt idx="15">
                  <c:v>2012</c:v>
                </c:pt>
                <c:pt idx="16">
                  <c:v>1994</c:v>
                </c:pt>
                <c:pt idx="17">
                  <c:v>2012</c:v>
                </c:pt>
                <c:pt idx="18">
                  <c:v>1995</c:v>
                </c:pt>
                <c:pt idx="19">
                  <c:v>2012</c:v>
                </c:pt>
                <c:pt idx="20">
                  <c:v>1962</c:v>
                </c:pt>
                <c:pt idx="21">
                  <c:v>2012</c:v>
                </c:pt>
                <c:pt idx="22">
                  <c:v>2004</c:v>
                </c:pt>
                <c:pt idx="23">
                  <c:v>2001</c:v>
                </c:pt>
                <c:pt idx="24">
                  <c:v>2006</c:v>
                </c:pt>
                <c:pt idx="25">
                  <c:v>2012</c:v>
                </c:pt>
                <c:pt idx="26">
                  <c:v>2008</c:v>
                </c:pt>
                <c:pt idx="27">
                  <c:v>2002</c:v>
                </c:pt>
                <c:pt idx="28">
                  <c:v>2012</c:v>
                </c:pt>
                <c:pt idx="29">
                  <c:v>2012</c:v>
                </c:pt>
                <c:pt idx="30">
                  <c:v>2002</c:v>
                </c:pt>
                <c:pt idx="31">
                  <c:v>2012</c:v>
                </c:pt>
                <c:pt idx="32">
                  <c:v>2011</c:v>
                </c:pt>
                <c:pt idx="33">
                  <c:v>2012</c:v>
                </c:pt>
                <c:pt idx="34">
                  <c:v>2012</c:v>
                </c:pt>
                <c:pt idx="35">
                  <c:v>2007</c:v>
                </c:pt>
                <c:pt idx="36">
                  <c:v>1970</c:v>
                </c:pt>
                <c:pt idx="37">
                  <c:v>1967</c:v>
                </c:pt>
                <c:pt idx="38">
                  <c:v>1977</c:v>
                </c:pt>
                <c:pt idx="39">
                  <c:v>1988</c:v>
                </c:pt>
                <c:pt idx="40">
                  <c:v>1998</c:v>
                </c:pt>
                <c:pt idx="41">
                  <c:v>1995</c:v>
                </c:pt>
                <c:pt idx="42">
                  <c:v>2012</c:v>
                </c:pt>
                <c:pt idx="43">
                  <c:v>2012</c:v>
                </c:pt>
                <c:pt idx="44">
                  <c:v>2012</c:v>
                </c:pt>
                <c:pt idx="45">
                  <c:v>2012</c:v>
                </c:pt>
                <c:pt idx="46">
                  <c:v>2007</c:v>
                </c:pt>
                <c:pt idx="47">
                  <c:v>2012</c:v>
                </c:pt>
                <c:pt idx="48">
                  <c:v>2012</c:v>
                </c:pt>
                <c:pt idx="49">
                  <c:v>2011</c:v>
                </c:pt>
                <c:pt idx="50">
                  <c:v>2009</c:v>
                </c:pt>
                <c:pt idx="51">
                  <c:v>1965</c:v>
                </c:pt>
                <c:pt idx="52">
                  <c:v>2003</c:v>
                </c:pt>
                <c:pt idx="53">
                  <c:v>2006</c:v>
                </c:pt>
                <c:pt idx="54">
                  <c:v>2011</c:v>
                </c:pt>
                <c:pt idx="55">
                  <c:v>1995</c:v>
                </c:pt>
                <c:pt idx="56">
                  <c:v>2012</c:v>
                </c:pt>
                <c:pt idx="57">
                  <c:v>2012</c:v>
                </c:pt>
                <c:pt idx="58">
                  <c:v>2012</c:v>
                </c:pt>
                <c:pt idx="59">
                  <c:v>1993</c:v>
                </c:pt>
                <c:pt idx="60">
                  <c:v>1988</c:v>
                </c:pt>
                <c:pt idx="61">
                  <c:v>2012</c:v>
                </c:pt>
                <c:pt idx="62">
                  <c:v>2004</c:v>
                </c:pt>
                <c:pt idx="63">
                  <c:v>2012</c:v>
                </c:pt>
                <c:pt idx="64">
                  <c:v>1999</c:v>
                </c:pt>
                <c:pt idx="65">
                  <c:v>1</c:v>
                </c:pt>
                <c:pt idx="66">
                  <c:v>2</c:v>
                </c:pt>
                <c:pt idx="67">
                  <c:v>3</c:v>
                </c:pt>
                <c:pt idx="68">
                  <c:v>4</c:v>
                </c:pt>
                <c:pt idx="69">
                  <c:v>5</c:v>
                </c:pt>
                <c:pt idx="70">
                  <c:v>6</c:v>
                </c:pt>
                <c:pt idx="71">
                  <c:v>7</c:v>
                </c:pt>
                <c:pt idx="72">
                  <c:v>8</c:v>
                </c:pt>
                <c:pt idx="73">
                  <c:v>9</c:v>
                </c:pt>
                <c:pt idx="74">
                  <c:v>10</c:v>
                </c:pt>
                <c:pt idx="75">
                  <c:v>11</c:v>
                </c:pt>
                <c:pt idx="76">
                  <c:v>12</c:v>
                </c:pt>
                <c:pt idx="77">
                  <c:v>13</c:v>
                </c:pt>
                <c:pt idx="78">
                  <c:v>14</c:v>
                </c:pt>
                <c:pt idx="79">
                  <c:v>15</c:v>
                </c:pt>
                <c:pt idx="80">
                  <c:v>16</c:v>
                </c:pt>
                <c:pt idx="81">
                  <c:v>17</c:v>
                </c:pt>
                <c:pt idx="82">
                  <c:v>18</c:v>
                </c:pt>
                <c:pt idx="83">
                  <c:v>19</c:v>
                </c:pt>
                <c:pt idx="84">
                  <c:v>20</c:v>
                </c:pt>
                <c:pt idx="85">
                  <c:v>21</c:v>
                </c:pt>
                <c:pt idx="86">
                  <c:v>22</c:v>
                </c:pt>
                <c:pt idx="87">
                  <c:v>23</c:v>
                </c:pt>
                <c:pt idx="88">
                  <c:v>24</c:v>
                </c:pt>
                <c:pt idx="89">
                  <c:v>25</c:v>
                </c:pt>
                <c:pt idx="90">
                  <c:v>26</c:v>
                </c:pt>
                <c:pt idx="91">
                  <c:v>27</c:v>
                </c:pt>
                <c:pt idx="92">
                  <c:v>28</c:v>
                </c:pt>
                <c:pt idx="93">
                  <c:v>29</c:v>
                </c:pt>
              </c:numCache>
            </c:numRef>
          </c:xVal>
          <c:yVal>
            <c:numRef>
              <c:f>Data!$P$2:$P$95</c:f>
              <c:numCache>
                <c:formatCode>General</c:formatCode>
                <c:ptCount val="94"/>
                <c:pt idx="0">
                  <c:v>14</c:v>
                </c:pt>
                <c:pt idx="1">
                  <c:v>200</c:v>
                </c:pt>
                <c:pt idx="2">
                  <c:v>100</c:v>
                </c:pt>
                <c:pt idx="3">
                  <c:v>30</c:v>
                </c:pt>
                <c:pt idx="4">
                  <c:v>35</c:v>
                </c:pt>
                <c:pt idx="5">
                  <c:v>0</c:v>
                </c:pt>
                <c:pt idx="6">
                  <c:v>15</c:v>
                </c:pt>
                <c:pt idx="7">
                  <c:v>55</c:v>
                </c:pt>
                <c:pt idx="8">
                  <c:v>0</c:v>
                </c:pt>
                <c:pt idx="9">
                  <c:v>29</c:v>
                </c:pt>
                <c:pt idx="10">
                  <c:v>1000</c:v>
                </c:pt>
                <c:pt idx="11">
                  <c:v>19</c:v>
                </c:pt>
                <c:pt idx="12">
                  <c:v>110</c:v>
                </c:pt>
                <c:pt idx="13">
                  <c:v>15</c:v>
                </c:pt>
                <c:pt idx="14">
                  <c:v>24</c:v>
                </c:pt>
                <c:pt idx="15">
                  <c:v>0</c:v>
                </c:pt>
                <c:pt idx="16">
                  <c:v>41</c:v>
                </c:pt>
                <c:pt idx="17">
                  <c:v>100</c:v>
                </c:pt>
                <c:pt idx="18">
                  <c:v>15</c:v>
                </c:pt>
                <c:pt idx="19">
                  <c:v>80</c:v>
                </c:pt>
                <c:pt idx="20">
                  <c:v>16</c:v>
                </c:pt>
                <c:pt idx="21">
                  <c:v>18</c:v>
                </c:pt>
                <c:pt idx="22">
                  <c:v>50</c:v>
                </c:pt>
                <c:pt idx="23">
                  <c:v>100</c:v>
                </c:pt>
                <c:pt idx="24">
                  <c:v>94</c:v>
                </c:pt>
                <c:pt idx="25">
                  <c:v>30</c:v>
                </c:pt>
                <c:pt idx="26">
                  <c:v>40</c:v>
                </c:pt>
                <c:pt idx="27">
                  <c:v>0</c:v>
                </c:pt>
                <c:pt idx="28">
                  <c:v>23</c:v>
                </c:pt>
                <c:pt idx="29">
                  <c:v>188</c:v>
                </c:pt>
                <c:pt idx="30">
                  <c:v>27</c:v>
                </c:pt>
                <c:pt idx="31">
                  <c:v>50</c:v>
                </c:pt>
                <c:pt idx="32">
                  <c:v>51</c:v>
                </c:pt>
                <c:pt idx="33">
                  <c:v>8</c:v>
                </c:pt>
                <c:pt idx="34">
                  <c:v>100</c:v>
                </c:pt>
                <c:pt idx="35">
                  <c:v>93</c:v>
                </c:pt>
                <c:pt idx="36">
                  <c:v>6</c:v>
                </c:pt>
                <c:pt idx="37">
                  <c:v>25</c:v>
                </c:pt>
                <c:pt idx="38">
                  <c:v>10</c:v>
                </c:pt>
                <c:pt idx="39">
                  <c:v>40</c:v>
                </c:pt>
                <c:pt idx="40">
                  <c:v>40</c:v>
                </c:pt>
                <c:pt idx="41">
                  <c:v>155</c:v>
                </c:pt>
                <c:pt idx="42">
                  <c:v>38</c:v>
                </c:pt>
                <c:pt idx="43">
                  <c:v>20</c:v>
                </c:pt>
                <c:pt idx="44">
                  <c:v>18</c:v>
                </c:pt>
                <c:pt idx="45">
                  <c:v>0</c:v>
                </c:pt>
                <c:pt idx="46">
                  <c:v>10</c:v>
                </c:pt>
                <c:pt idx="47">
                  <c:v>23</c:v>
                </c:pt>
                <c:pt idx="48">
                  <c:v>40</c:v>
                </c:pt>
                <c:pt idx="49">
                  <c:v>30</c:v>
                </c:pt>
                <c:pt idx="50">
                  <c:v>16</c:v>
                </c:pt>
                <c:pt idx="51">
                  <c:v>20</c:v>
                </c:pt>
                <c:pt idx="52">
                  <c:v>58</c:v>
                </c:pt>
                <c:pt idx="53">
                  <c:v>20</c:v>
                </c:pt>
                <c:pt idx="54">
                  <c:v>19</c:v>
                </c:pt>
                <c:pt idx="55">
                  <c:v>205</c:v>
                </c:pt>
                <c:pt idx="56">
                  <c:v>33</c:v>
                </c:pt>
                <c:pt idx="57">
                  <c:v>18</c:v>
                </c:pt>
                <c:pt idx="58">
                  <c:v>0</c:v>
                </c:pt>
                <c:pt idx="59">
                  <c:v>37</c:v>
                </c:pt>
                <c:pt idx="60">
                  <c:v>0</c:v>
                </c:pt>
                <c:pt idx="61">
                  <c:v>18</c:v>
                </c:pt>
                <c:pt idx="62">
                  <c:v>46</c:v>
                </c:pt>
                <c:pt idx="63">
                  <c:v>28</c:v>
                </c:pt>
                <c:pt idx="64">
                  <c:v>21</c:v>
                </c:pt>
                <c:pt idx="65">
                  <c:v/>
                </c:pt>
                <c:pt idx="66">
                  <c:v/>
                </c:pt>
                <c:pt idx="67">
                  <c:v/>
                </c:pt>
                <c:pt idx="68">
                  <c:v/>
                </c:pt>
                <c:pt idx="69">
                  <c:v/>
                </c:pt>
                <c:pt idx="70">
                  <c:v/>
                </c:pt>
                <c:pt idx="71">
                  <c:v/>
                </c:pt>
                <c:pt idx="72">
                  <c:v/>
                </c:pt>
                <c:pt idx="73">
                  <c:v/>
                </c:pt>
                <c:pt idx="74">
                  <c:v/>
                </c:pt>
                <c:pt idx="75">
                  <c:v/>
                </c:pt>
                <c:pt idx="76">
                  <c:v/>
                </c:pt>
                <c:pt idx="77">
                  <c:v/>
                </c:pt>
                <c:pt idx="78">
                  <c:v/>
                </c:pt>
                <c:pt idx="79">
                  <c:v/>
                </c:pt>
                <c:pt idx="80">
                  <c:v/>
                </c:pt>
                <c:pt idx="81">
                  <c:v/>
                </c:pt>
                <c:pt idx="82">
                  <c:v/>
                </c:pt>
                <c:pt idx="83">
                  <c:v/>
                </c:pt>
                <c:pt idx="84">
                  <c:v/>
                </c:pt>
                <c:pt idx="85">
                  <c:v/>
                </c:pt>
                <c:pt idx="86">
                  <c:v/>
                </c:pt>
                <c:pt idx="87">
                  <c:v/>
                </c:pt>
                <c:pt idx="88">
                  <c:v/>
                </c:pt>
                <c:pt idx="89">
                  <c:v/>
                </c:pt>
                <c:pt idx="90">
                  <c:v/>
                </c:pt>
                <c:pt idx="91">
                  <c:v/>
                </c:pt>
                <c:pt idx="92">
                  <c:v/>
                </c:pt>
                <c:pt idx="93">
                  <c:v/>
                </c:pt>
              </c:numCache>
            </c:numRef>
          </c:yVal>
          <c:smooth val="0"/>
        </c:ser>
        <c:axId val="7568696"/>
        <c:axId val="58895216"/>
      </c:scatterChart>
      <c:valAx>
        <c:axId val="7568696"/>
        <c:scaling>
          <c:orientation val="minMax"/>
          <c:max val="2015"/>
        </c:scaling>
        <c:delete val="0"/>
        <c:axPos val="b"/>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58895216"/>
        <c:crossesAt val="0.1"/>
      </c:valAx>
      <c:valAx>
        <c:axId val="58895216"/>
        <c:scaling>
          <c:orientation val="minMax"/>
          <c:max val="250"/>
          <c:min val="0.001"/>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7568696"/>
        <c:crosses val="max"/>
        <c:majorUnit val="10"/>
        <c:minorUnit val="1"/>
      </c:valAx>
      <c:spPr>
        <a:solidFill>
          <a:srgbClr val="ffffff"/>
        </a:solidFill>
        <a:ln>
          <a:noFill/>
        </a:ln>
      </c:spPr>
    </c:plotArea>
    <c:plotVisOnly val="1"/>
    <c:dispBlanksAs val="gap"/>
  </c:chart>
  <c:spPr>
    <a:solidFill>
      <a:srgbClr val="ffffff"/>
    </a:solidFill>
    <a:ln>
      <a:noFill/>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plotArea>
      <c:areaChart>
        <c:grouping val="standard"/>
        <c:ser>
          <c:idx val="0"/>
          <c:order val="0"/>
          <c:tx>
            <c:strRef>
              <c:f>'Cumulative distributions'!$O$1</c:f>
              <c:strCache>
                <c:ptCount val="1"/>
                <c:pt idx="0">
                  <c:v>AI</c:v>
                </c:pt>
              </c:strCache>
            </c:strRef>
          </c:tx>
          <c:spPr>
            <a:solidFill>
              <a:srgbClr val="e6b9b8">
                <a:alpha val="50000"/>
              </a:srgbClr>
            </a:solidFill>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distributions'!$O$2:$O$203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0.0454545454545455</c:v>
                </c:pt>
                <c:pt idx="18">
                  <c:v>0.0454545454545455</c:v>
                </c:pt>
                <c:pt idx="19">
                  <c:v>0.0454545454545455</c:v>
                </c:pt>
                <c:pt idx="20">
                  <c:v>0.0454545454545455</c:v>
                </c:pt>
                <c:pt idx="21">
                  <c:v>0.0454545454545455</c:v>
                </c:pt>
                <c:pt idx="22">
                  <c:v>0.0454545454545455</c:v>
                </c:pt>
                <c:pt idx="23">
                  <c:v>0.0454545454545455</c:v>
                </c:pt>
                <c:pt idx="24">
                  <c:v>0.0454545454545455</c:v>
                </c:pt>
                <c:pt idx="25">
                  <c:v>0.0454545454545455</c:v>
                </c:pt>
                <c:pt idx="26">
                  <c:v>0.136363636363636</c:v>
                </c:pt>
                <c:pt idx="27">
                  <c:v>0.136363636363636</c:v>
                </c:pt>
                <c:pt idx="28">
                  <c:v>0.181818181818182</c:v>
                </c:pt>
                <c:pt idx="29">
                  <c:v>0.181818181818182</c:v>
                </c:pt>
                <c:pt idx="30">
                  <c:v>0.181818181818182</c:v>
                </c:pt>
                <c:pt idx="31">
                  <c:v>0.181818181818182</c:v>
                </c:pt>
                <c:pt idx="32">
                  <c:v>0.181818181818182</c:v>
                </c:pt>
                <c:pt idx="33">
                  <c:v>0.227272727272727</c:v>
                </c:pt>
                <c:pt idx="34">
                  <c:v>0.227272727272727</c:v>
                </c:pt>
                <c:pt idx="35">
                  <c:v>0.227272727272727</c:v>
                </c:pt>
                <c:pt idx="36">
                  <c:v>0.227272727272727</c:v>
                </c:pt>
                <c:pt idx="37">
                  <c:v>0.227272727272727</c:v>
                </c:pt>
                <c:pt idx="38">
                  <c:v>0.227272727272727</c:v>
                </c:pt>
                <c:pt idx="39">
                  <c:v>0.227272727272727</c:v>
                </c:pt>
                <c:pt idx="40">
                  <c:v>0.227272727272727</c:v>
                </c:pt>
                <c:pt idx="41">
                  <c:v>0.227272727272727</c:v>
                </c:pt>
                <c:pt idx="42">
                  <c:v>0.227272727272727</c:v>
                </c:pt>
                <c:pt idx="43">
                  <c:v>0.227272727272727</c:v>
                </c:pt>
                <c:pt idx="44">
                  <c:v>0.227272727272727</c:v>
                </c:pt>
                <c:pt idx="45">
                  <c:v>0.227272727272727</c:v>
                </c:pt>
                <c:pt idx="46">
                  <c:v>0.227272727272727</c:v>
                </c:pt>
                <c:pt idx="47">
                  <c:v>0.227272727272727</c:v>
                </c:pt>
                <c:pt idx="48">
                  <c:v>0.227272727272727</c:v>
                </c:pt>
                <c:pt idx="49">
                  <c:v>0.227272727272727</c:v>
                </c:pt>
                <c:pt idx="50">
                  <c:v>0.227272727272727</c:v>
                </c:pt>
                <c:pt idx="51">
                  <c:v>0.227272727272727</c:v>
                </c:pt>
                <c:pt idx="52">
                  <c:v>0.227272727272727</c:v>
                </c:pt>
                <c:pt idx="53">
                  <c:v>0.227272727272727</c:v>
                </c:pt>
                <c:pt idx="54">
                  <c:v>0.227272727272727</c:v>
                </c:pt>
                <c:pt idx="55">
                  <c:v>0.227272727272727</c:v>
                </c:pt>
                <c:pt idx="56">
                  <c:v>0.227272727272727</c:v>
                </c:pt>
                <c:pt idx="57">
                  <c:v>0.227272727272727</c:v>
                </c:pt>
                <c:pt idx="58">
                  <c:v>0.227272727272727</c:v>
                </c:pt>
                <c:pt idx="59">
                  <c:v>0.227272727272727</c:v>
                </c:pt>
                <c:pt idx="60">
                  <c:v>0.227272727272727</c:v>
                </c:pt>
                <c:pt idx="61">
                  <c:v>0.227272727272727</c:v>
                </c:pt>
                <c:pt idx="62">
                  <c:v>0.227272727272727</c:v>
                </c:pt>
                <c:pt idx="63">
                  <c:v>0.227272727272727</c:v>
                </c:pt>
                <c:pt idx="64">
                  <c:v>0.227272727272727</c:v>
                </c:pt>
                <c:pt idx="65">
                  <c:v>0.227272727272727</c:v>
                </c:pt>
                <c:pt idx="66">
                  <c:v>0.227272727272727</c:v>
                </c:pt>
                <c:pt idx="67">
                  <c:v>0.272727272727273</c:v>
                </c:pt>
                <c:pt idx="68">
                  <c:v>0.272727272727273</c:v>
                </c:pt>
                <c:pt idx="69">
                  <c:v>0.318181818181818</c:v>
                </c:pt>
                <c:pt idx="70">
                  <c:v>0.318181818181818</c:v>
                </c:pt>
                <c:pt idx="71">
                  <c:v>0.409090909090909</c:v>
                </c:pt>
                <c:pt idx="72">
                  <c:v>0.409090909090909</c:v>
                </c:pt>
                <c:pt idx="73">
                  <c:v>0.409090909090909</c:v>
                </c:pt>
                <c:pt idx="74">
                  <c:v>0.409090909090909</c:v>
                </c:pt>
                <c:pt idx="75">
                  <c:v>0.409090909090909</c:v>
                </c:pt>
                <c:pt idx="76">
                  <c:v>0.409090909090909</c:v>
                </c:pt>
                <c:pt idx="77">
                  <c:v>0.409090909090909</c:v>
                </c:pt>
                <c:pt idx="78">
                  <c:v>0.409090909090909</c:v>
                </c:pt>
                <c:pt idx="79">
                  <c:v>0.454545454545455</c:v>
                </c:pt>
                <c:pt idx="80">
                  <c:v>0.5</c:v>
                </c:pt>
                <c:pt idx="81">
                  <c:v>0.545454545454546</c:v>
                </c:pt>
                <c:pt idx="82">
                  <c:v>0.545454545454546</c:v>
                </c:pt>
                <c:pt idx="83">
                  <c:v>0.545454545454546</c:v>
                </c:pt>
                <c:pt idx="84">
                  <c:v>0.545454545454546</c:v>
                </c:pt>
                <c:pt idx="85">
                  <c:v>0.545454545454546</c:v>
                </c:pt>
                <c:pt idx="86">
                  <c:v>0.545454545454546</c:v>
                </c:pt>
                <c:pt idx="87">
                  <c:v>0.545454545454546</c:v>
                </c:pt>
                <c:pt idx="88">
                  <c:v>0.545454545454546</c:v>
                </c:pt>
                <c:pt idx="89">
                  <c:v>0.590909090909091</c:v>
                </c:pt>
                <c:pt idx="90">
                  <c:v>0.590909090909091</c:v>
                </c:pt>
                <c:pt idx="91">
                  <c:v>0.681818181818182</c:v>
                </c:pt>
                <c:pt idx="92">
                  <c:v>0.681818181818182</c:v>
                </c:pt>
                <c:pt idx="93">
                  <c:v>0.681818181818182</c:v>
                </c:pt>
                <c:pt idx="94">
                  <c:v>0.681818181818182</c:v>
                </c:pt>
                <c:pt idx="95">
                  <c:v>0.681818181818182</c:v>
                </c:pt>
                <c:pt idx="96">
                  <c:v>0.681818181818182</c:v>
                </c:pt>
                <c:pt idx="97">
                  <c:v>0.681818181818182</c:v>
                </c:pt>
                <c:pt idx="98">
                  <c:v>0.681818181818182</c:v>
                </c:pt>
                <c:pt idx="99">
                  <c:v>0.681818181818182</c:v>
                </c:pt>
                <c:pt idx="100">
                  <c:v>0.681818181818182</c:v>
                </c:pt>
                <c:pt idx="101">
                  <c:v>0.681818181818182</c:v>
                </c:pt>
                <c:pt idx="102">
                  <c:v>0.681818181818182</c:v>
                </c:pt>
                <c:pt idx="103">
                  <c:v>0.772727272727273</c:v>
                </c:pt>
                <c:pt idx="104">
                  <c:v>0.772727272727273</c:v>
                </c:pt>
                <c:pt idx="105">
                  <c:v>0.772727272727273</c:v>
                </c:pt>
                <c:pt idx="106">
                  <c:v>0.772727272727273</c:v>
                </c:pt>
                <c:pt idx="107">
                  <c:v>0.772727272727273</c:v>
                </c:pt>
                <c:pt idx="108">
                  <c:v>0.772727272727273</c:v>
                </c:pt>
                <c:pt idx="109">
                  <c:v>0.772727272727273</c:v>
                </c:pt>
                <c:pt idx="110">
                  <c:v>0.772727272727273</c:v>
                </c:pt>
                <c:pt idx="111">
                  <c:v>0.772727272727273</c:v>
                </c:pt>
                <c:pt idx="112">
                  <c:v>0.772727272727273</c:v>
                </c:pt>
                <c:pt idx="113">
                  <c:v>0.772727272727273</c:v>
                </c:pt>
                <c:pt idx="114">
                  <c:v>0.772727272727273</c:v>
                </c:pt>
                <c:pt idx="115">
                  <c:v>0.772727272727273</c:v>
                </c:pt>
                <c:pt idx="116">
                  <c:v>0.772727272727273</c:v>
                </c:pt>
                <c:pt idx="117">
                  <c:v>0.772727272727273</c:v>
                </c:pt>
                <c:pt idx="118">
                  <c:v>0.772727272727273</c:v>
                </c:pt>
                <c:pt idx="119">
                  <c:v>0.772727272727273</c:v>
                </c:pt>
                <c:pt idx="120">
                  <c:v>0.772727272727273</c:v>
                </c:pt>
                <c:pt idx="121">
                  <c:v>0.772727272727273</c:v>
                </c:pt>
                <c:pt idx="122">
                  <c:v>0.772727272727273</c:v>
                </c:pt>
                <c:pt idx="123">
                  <c:v>0.772727272727273</c:v>
                </c:pt>
                <c:pt idx="124">
                  <c:v>0.772727272727273</c:v>
                </c:pt>
                <c:pt idx="125">
                  <c:v>0.772727272727273</c:v>
                </c:pt>
                <c:pt idx="126">
                  <c:v>0.772727272727273</c:v>
                </c:pt>
                <c:pt idx="127">
                  <c:v>0.772727272727273</c:v>
                </c:pt>
                <c:pt idx="128">
                  <c:v>0.772727272727273</c:v>
                </c:pt>
                <c:pt idx="129">
                  <c:v>0.772727272727273</c:v>
                </c:pt>
                <c:pt idx="130">
                  <c:v>0.772727272727273</c:v>
                </c:pt>
                <c:pt idx="131">
                  <c:v>0.772727272727273</c:v>
                </c:pt>
                <c:pt idx="132">
                  <c:v>0.772727272727273</c:v>
                </c:pt>
                <c:pt idx="133">
                  <c:v>0.818181818181818</c:v>
                </c:pt>
                <c:pt idx="134">
                  <c:v>0.818181818181818</c:v>
                </c:pt>
                <c:pt idx="135">
                  <c:v>0.818181818181818</c:v>
                </c:pt>
                <c:pt idx="136">
                  <c:v>0.818181818181818</c:v>
                </c:pt>
                <c:pt idx="137">
                  <c:v>0.818181818181818</c:v>
                </c:pt>
                <c:pt idx="138">
                  <c:v>0.818181818181818</c:v>
                </c:pt>
                <c:pt idx="139">
                  <c:v>0.818181818181818</c:v>
                </c:pt>
                <c:pt idx="140">
                  <c:v>0.818181818181818</c:v>
                </c:pt>
                <c:pt idx="141">
                  <c:v>0.863636363636364</c:v>
                </c:pt>
                <c:pt idx="142">
                  <c:v>0.863636363636364</c:v>
                </c:pt>
                <c:pt idx="143">
                  <c:v>0.863636363636364</c:v>
                </c:pt>
                <c:pt idx="144">
                  <c:v>0.863636363636364</c:v>
                </c:pt>
                <c:pt idx="145">
                  <c:v>0.863636363636364</c:v>
                </c:pt>
                <c:pt idx="146">
                  <c:v>0.863636363636364</c:v>
                </c:pt>
                <c:pt idx="147">
                  <c:v>0.863636363636364</c:v>
                </c:pt>
                <c:pt idx="148">
                  <c:v>0.863636363636364</c:v>
                </c:pt>
                <c:pt idx="149">
                  <c:v>0.863636363636364</c:v>
                </c:pt>
                <c:pt idx="150">
                  <c:v>0.863636363636364</c:v>
                </c:pt>
                <c:pt idx="151">
                  <c:v>0.863636363636364</c:v>
                </c:pt>
                <c:pt idx="152">
                  <c:v>0.863636363636364</c:v>
                </c:pt>
                <c:pt idx="153">
                  <c:v>0.954545454545455</c:v>
                </c:pt>
                <c:pt idx="154">
                  <c:v>0.954545454545455</c:v>
                </c:pt>
                <c:pt idx="155">
                  <c:v>0.954545454545455</c:v>
                </c:pt>
                <c:pt idx="156">
                  <c:v>0.954545454545455</c:v>
                </c:pt>
                <c:pt idx="157">
                  <c:v>0.954545454545455</c:v>
                </c:pt>
                <c:pt idx="158">
                  <c:v>0.954545454545455</c:v>
                </c:pt>
                <c:pt idx="159">
                  <c:v>0.954545454545455</c:v>
                </c:pt>
                <c:pt idx="160">
                  <c:v>0.954545454545455</c:v>
                </c:pt>
                <c:pt idx="161">
                  <c:v>0.954545454545455</c:v>
                </c:pt>
                <c:pt idx="162">
                  <c:v>0.954545454545455</c:v>
                </c:pt>
                <c:pt idx="163">
                  <c:v>0.954545454545455</c:v>
                </c:pt>
                <c:pt idx="164">
                  <c:v>0.954545454545455</c:v>
                </c:pt>
                <c:pt idx="165">
                  <c:v>0.954545454545455</c:v>
                </c:pt>
                <c:pt idx="166">
                  <c:v>0.954545454545455</c:v>
                </c:pt>
                <c:pt idx="167">
                  <c:v>0.954545454545455</c:v>
                </c:pt>
                <c:pt idx="168">
                  <c:v>0.954545454545455</c:v>
                </c:pt>
                <c:pt idx="169">
                  <c:v>0.954545454545455</c:v>
                </c:pt>
                <c:pt idx="170">
                  <c:v>0.954545454545455</c:v>
                </c:pt>
                <c:pt idx="171">
                  <c:v>0.954545454545455</c:v>
                </c:pt>
                <c:pt idx="172">
                  <c:v>0.954545454545455</c:v>
                </c:pt>
                <c:pt idx="173">
                  <c:v>0.954545454545455</c:v>
                </c:pt>
                <c:pt idx="174">
                  <c:v>0.954545454545455</c:v>
                </c:pt>
                <c:pt idx="175">
                  <c:v>0.954545454545455</c:v>
                </c:pt>
                <c:pt idx="176">
                  <c:v>0.954545454545455</c:v>
                </c:pt>
                <c:pt idx="177">
                  <c:v>0.954545454545455</c:v>
                </c:pt>
                <c:pt idx="178">
                  <c:v>0.954545454545455</c:v>
                </c:pt>
                <c:pt idx="179">
                  <c:v>0.954545454545455</c:v>
                </c:pt>
                <c:pt idx="180">
                  <c:v>0.954545454545455</c:v>
                </c:pt>
                <c:pt idx="181">
                  <c:v>0.954545454545455</c:v>
                </c:pt>
                <c:pt idx="182">
                  <c:v>0.954545454545455</c:v>
                </c:pt>
                <c:pt idx="183">
                  <c:v>0.954545454545455</c:v>
                </c:pt>
                <c:pt idx="184">
                  <c:v>0.954545454545455</c:v>
                </c:pt>
                <c:pt idx="185">
                  <c:v>0.954545454545455</c:v>
                </c:pt>
                <c:pt idx="186">
                  <c:v>0.954545454545455</c:v>
                </c:pt>
                <c:pt idx="187">
                  <c:v>0.954545454545455</c:v>
                </c:pt>
                <c:pt idx="188">
                  <c:v>0.954545454545455</c:v>
                </c:pt>
                <c:pt idx="189">
                  <c:v>0.954545454545455</c:v>
                </c:pt>
                <c:pt idx="190">
                  <c:v>0.954545454545455</c:v>
                </c:pt>
                <c:pt idx="191">
                  <c:v>0.954545454545455</c:v>
                </c:pt>
                <c:pt idx="192">
                  <c:v>0.954545454545455</c:v>
                </c:pt>
                <c:pt idx="193">
                  <c:v>0.954545454545455</c:v>
                </c:pt>
                <c:pt idx="194">
                  <c:v>0.954545454545455</c:v>
                </c:pt>
                <c:pt idx="195">
                  <c:v>0.954545454545455</c:v>
                </c:pt>
                <c:pt idx="196">
                  <c:v>0.954545454545455</c:v>
                </c:pt>
                <c:pt idx="197">
                  <c:v>0.954545454545455</c:v>
                </c:pt>
                <c:pt idx="198">
                  <c:v>0.954545454545455</c:v>
                </c:pt>
                <c:pt idx="199">
                  <c:v>0.954545454545455</c:v>
                </c:pt>
                <c:pt idx="200">
                  <c:v>0.954545454545455</c:v>
                </c:pt>
                <c:pt idx="201">
                  <c:v>1</c:v>
                </c:pt>
              </c:numCache>
            </c:numRef>
          </c:val>
        </c:ser>
        <c:ser>
          <c:idx val="1"/>
          <c:order val="1"/>
          <c:tx>
            <c:strRef>
              <c:f>'Cumulative distributions'!$N$1</c:f>
              <c:strCache>
                <c:ptCount val="1"/>
                <c:pt idx="0">
                  <c:v>AGI</c:v>
                </c:pt>
              </c:strCache>
            </c:strRef>
          </c:tx>
          <c:spPr>
            <a:solidFill>
              <a:srgbClr val="b9cde5">
                <a:alpha val="50000"/>
              </a:srgbClr>
            </a:solidFill>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distributions'!$N$2:$N$203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0.0769230769230769</c:v>
                </c:pt>
                <c:pt idx="62">
                  <c:v>0.0769230769230769</c:v>
                </c:pt>
                <c:pt idx="63">
                  <c:v>0.0769230769230769</c:v>
                </c:pt>
                <c:pt idx="64">
                  <c:v>0.0769230769230769</c:v>
                </c:pt>
                <c:pt idx="65">
                  <c:v>0.0769230769230769</c:v>
                </c:pt>
                <c:pt idx="66">
                  <c:v>0.153846153846154</c:v>
                </c:pt>
                <c:pt idx="67">
                  <c:v>0.230769230769231</c:v>
                </c:pt>
                <c:pt idx="68">
                  <c:v>0.307692307692308</c:v>
                </c:pt>
                <c:pt idx="69">
                  <c:v>0.307692307692308</c:v>
                </c:pt>
                <c:pt idx="70">
                  <c:v>0.307692307692308</c:v>
                </c:pt>
                <c:pt idx="71">
                  <c:v>0.461538461538462</c:v>
                </c:pt>
                <c:pt idx="72">
                  <c:v>0.461538461538462</c:v>
                </c:pt>
                <c:pt idx="73">
                  <c:v>0.538461538461538</c:v>
                </c:pt>
                <c:pt idx="74">
                  <c:v>0.538461538461538</c:v>
                </c:pt>
                <c:pt idx="75">
                  <c:v>0.538461538461538</c:v>
                </c:pt>
                <c:pt idx="76">
                  <c:v>0.615384615384615</c:v>
                </c:pt>
                <c:pt idx="77">
                  <c:v>0.615384615384615</c:v>
                </c:pt>
                <c:pt idx="78">
                  <c:v>0.615384615384615</c:v>
                </c:pt>
                <c:pt idx="79">
                  <c:v>0.615384615384615</c:v>
                </c:pt>
                <c:pt idx="80">
                  <c:v>0.615384615384615</c:v>
                </c:pt>
                <c:pt idx="81">
                  <c:v>0.615384615384615</c:v>
                </c:pt>
                <c:pt idx="82">
                  <c:v>0.692307692307692</c:v>
                </c:pt>
                <c:pt idx="83">
                  <c:v>0.769230769230769</c:v>
                </c:pt>
                <c:pt idx="84">
                  <c:v>0.769230769230769</c:v>
                </c:pt>
                <c:pt idx="85">
                  <c:v>0.769230769230769</c:v>
                </c:pt>
                <c:pt idx="86">
                  <c:v>0.846153846153846</c:v>
                </c:pt>
                <c:pt idx="87">
                  <c:v>0.846153846153846</c:v>
                </c:pt>
                <c:pt idx="88">
                  <c:v>0.846153846153846</c:v>
                </c:pt>
                <c:pt idx="89">
                  <c:v>0.846153846153846</c:v>
                </c:pt>
                <c:pt idx="90">
                  <c:v>0.846153846153846</c:v>
                </c:pt>
                <c:pt idx="91">
                  <c:v>0.846153846153846</c:v>
                </c:pt>
                <c:pt idx="92">
                  <c:v>0.846153846153846</c:v>
                </c:pt>
                <c:pt idx="93">
                  <c:v>0.923076923076923</c:v>
                </c:pt>
                <c:pt idx="94">
                  <c:v>0.923076923076923</c:v>
                </c:pt>
                <c:pt idx="95">
                  <c:v>0.923076923076923</c:v>
                </c:pt>
                <c:pt idx="96">
                  <c:v>0.923076923076923</c:v>
                </c:pt>
                <c:pt idx="97">
                  <c:v>0.923076923076923</c:v>
                </c:pt>
                <c:pt idx="98">
                  <c:v>0.923076923076923</c:v>
                </c:pt>
                <c:pt idx="99">
                  <c:v>0.923076923076923</c:v>
                </c:pt>
                <c:pt idx="100">
                  <c:v>0.923076923076923</c:v>
                </c:pt>
                <c:pt idx="101">
                  <c:v>0.923076923076923</c:v>
                </c:pt>
                <c:pt idx="102">
                  <c:v>0.923076923076923</c:v>
                </c:pt>
                <c:pt idx="103">
                  <c:v>0.923076923076923</c:v>
                </c:pt>
                <c:pt idx="104">
                  <c:v>0.923076923076923</c:v>
                </c:pt>
                <c:pt idx="105">
                  <c:v>0.923076923076923</c:v>
                </c:pt>
                <c:pt idx="106">
                  <c:v>0.923076923076923</c:v>
                </c:pt>
                <c:pt idx="107">
                  <c:v>0.923076923076923</c:v>
                </c:pt>
                <c:pt idx="108">
                  <c:v>0.923076923076923</c:v>
                </c:pt>
                <c:pt idx="109">
                  <c:v>0.923076923076923</c:v>
                </c:pt>
                <c:pt idx="110">
                  <c:v>0.923076923076923</c:v>
                </c:pt>
                <c:pt idx="111">
                  <c:v>0.923076923076923</c:v>
                </c:pt>
                <c:pt idx="112">
                  <c:v>0.923076923076923</c:v>
                </c:pt>
                <c:pt idx="113">
                  <c:v>0.923076923076923</c:v>
                </c:pt>
                <c:pt idx="114">
                  <c:v>0.923076923076923</c:v>
                </c:pt>
                <c:pt idx="115">
                  <c:v>0.923076923076923</c:v>
                </c:pt>
                <c:pt idx="116">
                  <c:v>0.923076923076923</c:v>
                </c:pt>
                <c:pt idx="117">
                  <c:v>0.923076923076923</c:v>
                </c:pt>
                <c:pt idx="118">
                  <c:v>0.923076923076923</c:v>
                </c:pt>
                <c:pt idx="119">
                  <c:v>0.923076923076923</c:v>
                </c:pt>
                <c:pt idx="120">
                  <c:v>0.923076923076923</c:v>
                </c:pt>
                <c:pt idx="121">
                  <c:v>0.923076923076923</c:v>
                </c:pt>
                <c:pt idx="122">
                  <c:v>0.923076923076923</c:v>
                </c:pt>
                <c:pt idx="123">
                  <c:v>0.923076923076923</c:v>
                </c:pt>
                <c:pt idx="124">
                  <c:v>0.923076923076923</c:v>
                </c:pt>
                <c:pt idx="125">
                  <c:v>0.923076923076923</c:v>
                </c:pt>
                <c:pt idx="126">
                  <c:v>0.923076923076923</c:v>
                </c:pt>
                <c:pt idx="127">
                  <c:v>0.923076923076923</c:v>
                </c:pt>
                <c:pt idx="128">
                  <c:v>0.923076923076923</c:v>
                </c:pt>
                <c:pt idx="129">
                  <c:v>0.923076923076923</c:v>
                </c:pt>
                <c:pt idx="130">
                  <c:v>0.923076923076923</c:v>
                </c:pt>
                <c:pt idx="131">
                  <c:v>0.923076923076923</c:v>
                </c:pt>
                <c:pt idx="132">
                  <c:v>0.923076923076923</c:v>
                </c:pt>
                <c:pt idx="133">
                  <c:v>0.923076923076923</c:v>
                </c:pt>
                <c:pt idx="134">
                  <c:v>0.923076923076923</c:v>
                </c:pt>
                <c:pt idx="135">
                  <c:v>0.923076923076923</c:v>
                </c:pt>
                <c:pt idx="136">
                  <c:v>0.923076923076923</c:v>
                </c:pt>
                <c:pt idx="137">
                  <c:v>0.923076923076923</c:v>
                </c:pt>
                <c:pt idx="138">
                  <c:v>0.923076923076923</c:v>
                </c:pt>
                <c:pt idx="139">
                  <c:v>0.923076923076923</c:v>
                </c:pt>
                <c:pt idx="140">
                  <c:v>0.923076923076923</c:v>
                </c:pt>
                <c:pt idx="141">
                  <c:v>0.923076923076923</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numCache>
            </c:numRef>
          </c:val>
        </c:ser>
        <c:axId val="89526333"/>
        <c:axId val="1578986"/>
      </c:areaChart>
      <c:catAx>
        <c:axId val="89526333"/>
        <c:scaling>
          <c:orientation val="minMax"/>
        </c:scaling>
        <c:delete val="0"/>
        <c:axPos val="b"/>
        <c:numFmt formatCode="General"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1578986"/>
        <c:crosses val="autoZero"/>
        <c:auto val="1"/>
        <c:lblAlgn val="ctr"/>
        <c:lblOffset val="100"/>
      </c:catAx>
      <c:valAx>
        <c:axId val="1578986"/>
        <c:scaling>
          <c:orientation val="minMax"/>
          <c:max val="1"/>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89526333"/>
        <c:crosses val="autoZero"/>
      </c:valAx>
      <c:spPr>
        <a:solidFill>
          <a:srgbClr val="ffffff"/>
        </a:solidFill>
        <a:ln>
          <a:noFill/>
        </a:ln>
      </c:spPr>
    </c:plotArea>
    <c:legend>
      <c:legendPos val="r"/>
      <c:overlay val="0"/>
      <c:spPr>
        <a:noFill/>
        <a:ln>
          <a:noFill/>
        </a:ln>
      </c:spPr>
    </c:legend>
    <c:plotVisOnly val="1"/>
    <c:dispBlanksAs val="zero"/>
  </c:chart>
  <c:spPr>
    <a:solidFill>
      <a:srgbClr val="ffffff"/>
    </a:solidFill>
    <a:ln>
      <a:noFill/>
    </a:ln>
  </c:spPr>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plotArea>
      <c:areaChart>
        <c:grouping val="standard"/>
        <c:ser>
          <c:idx val="0"/>
          <c:order val="0"/>
          <c:tx>
            <c:strRef>
              <c:f>'Cumulative distributions'!$Q$1</c:f>
              <c:strCache>
                <c:ptCount val="1"/>
                <c:pt idx="0">
                  <c:v>Other</c:v>
                </c:pt>
              </c:strCache>
            </c:strRef>
          </c:tx>
          <c:spPr>
            <a:solidFill>
              <a:srgbClr val="c3d69b">
                <a:alpha val="50000"/>
              </a:srgbClr>
            </a:solidFill>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distributions'!$Q$2:$Q$203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pt idx="37">
                  <c:v>0.125</c:v>
                </c:pt>
                <c:pt idx="38">
                  <c:v>0.125</c:v>
                </c:pt>
                <c:pt idx="39">
                  <c:v>0.125</c:v>
                </c:pt>
                <c:pt idx="40">
                  <c:v>0.125</c:v>
                </c:pt>
                <c:pt idx="41">
                  <c:v>0.125</c:v>
                </c:pt>
                <c:pt idx="42">
                  <c:v>0.125</c:v>
                </c:pt>
                <c:pt idx="43">
                  <c:v>0.125</c:v>
                </c:pt>
                <c:pt idx="44">
                  <c:v>0.125</c:v>
                </c:pt>
                <c:pt idx="45">
                  <c:v>0.125</c:v>
                </c:pt>
                <c:pt idx="46">
                  <c:v>0.125</c:v>
                </c:pt>
                <c:pt idx="47">
                  <c:v>0.125</c:v>
                </c:pt>
                <c:pt idx="48">
                  <c:v>0.125</c:v>
                </c:pt>
                <c:pt idx="49">
                  <c:v>0.125</c:v>
                </c:pt>
                <c:pt idx="50">
                  <c:v>0.125</c:v>
                </c:pt>
                <c:pt idx="51">
                  <c:v>0.125</c:v>
                </c:pt>
                <c:pt idx="52">
                  <c:v>0.125</c:v>
                </c:pt>
                <c:pt idx="53">
                  <c:v>0.125</c:v>
                </c:pt>
                <c:pt idx="54">
                  <c:v>0.125</c:v>
                </c:pt>
                <c:pt idx="55">
                  <c:v>0.125</c:v>
                </c:pt>
                <c:pt idx="56">
                  <c:v>0.125</c:v>
                </c:pt>
                <c:pt idx="57">
                  <c:v>0.125</c:v>
                </c:pt>
                <c:pt idx="58">
                  <c:v>0.125</c:v>
                </c:pt>
                <c:pt idx="59">
                  <c:v>0.125</c:v>
                </c:pt>
                <c:pt idx="60">
                  <c:v>0.125</c:v>
                </c:pt>
                <c:pt idx="61">
                  <c:v>0.125</c:v>
                </c:pt>
                <c:pt idx="62">
                  <c:v>0.125</c:v>
                </c:pt>
                <c:pt idx="63">
                  <c:v>0.125</c:v>
                </c:pt>
                <c:pt idx="64">
                  <c:v>0.125</c:v>
                </c:pt>
                <c:pt idx="65">
                  <c:v>0.125</c:v>
                </c:pt>
                <c:pt idx="66">
                  <c:v>0.125</c:v>
                </c:pt>
                <c:pt idx="67">
                  <c:v>0.125</c:v>
                </c:pt>
                <c:pt idx="68">
                  <c:v>0.125</c:v>
                </c:pt>
                <c:pt idx="69">
                  <c:v>0.125</c:v>
                </c:pt>
                <c:pt idx="70">
                  <c:v>0.125</c:v>
                </c:pt>
                <c:pt idx="71">
                  <c:v>0.125</c:v>
                </c:pt>
                <c:pt idx="72">
                  <c:v>0.125</c:v>
                </c:pt>
                <c:pt idx="73">
                  <c:v>0.125</c:v>
                </c:pt>
                <c:pt idx="74">
                  <c:v>0.125</c:v>
                </c:pt>
                <c:pt idx="75">
                  <c:v>0.125</c:v>
                </c:pt>
                <c:pt idx="76">
                  <c:v>0.25</c:v>
                </c:pt>
                <c:pt idx="77">
                  <c:v>0.25</c:v>
                </c:pt>
                <c:pt idx="78">
                  <c:v>0.25</c:v>
                </c:pt>
                <c:pt idx="79">
                  <c:v>0.25</c:v>
                </c:pt>
                <c:pt idx="80">
                  <c:v>0.25</c:v>
                </c:pt>
                <c:pt idx="81">
                  <c:v>0.375</c:v>
                </c:pt>
                <c:pt idx="82">
                  <c:v>0.375</c:v>
                </c:pt>
                <c:pt idx="83">
                  <c:v>0.375</c:v>
                </c:pt>
                <c:pt idx="84">
                  <c:v>0.375</c:v>
                </c:pt>
                <c:pt idx="85">
                  <c:v>0.375</c:v>
                </c:pt>
                <c:pt idx="86">
                  <c:v>0.375</c:v>
                </c:pt>
                <c:pt idx="87">
                  <c:v>0.375</c:v>
                </c:pt>
                <c:pt idx="88">
                  <c:v>0.375</c:v>
                </c:pt>
                <c:pt idx="89">
                  <c:v>0.375</c:v>
                </c:pt>
                <c:pt idx="90">
                  <c:v>0.375</c:v>
                </c:pt>
                <c:pt idx="91">
                  <c:v>0.375</c:v>
                </c:pt>
                <c:pt idx="92">
                  <c:v>0.375</c:v>
                </c:pt>
                <c:pt idx="93">
                  <c:v>0.375</c:v>
                </c:pt>
                <c:pt idx="94">
                  <c:v>0.375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0.625</c:v>
                </c:pt>
                <c:pt idx="142">
                  <c:v>0.75</c:v>
                </c:pt>
                <c:pt idx="143">
                  <c:v>0.75</c:v>
                </c:pt>
                <c:pt idx="144">
                  <c:v>0.75</c:v>
                </c:pt>
                <c:pt idx="145">
                  <c:v>0.75</c:v>
                </c:pt>
                <c:pt idx="146">
                  <c:v>0.75</c:v>
                </c:pt>
                <c:pt idx="147">
                  <c:v>0.75</c:v>
                </c:pt>
                <c:pt idx="148">
                  <c:v>0.75</c:v>
                </c:pt>
                <c:pt idx="149">
                  <c:v>0.875</c:v>
                </c:pt>
                <c:pt idx="150">
                  <c:v>0.875</c:v>
                </c:pt>
                <c:pt idx="151">
                  <c:v>0.875</c:v>
                </c:pt>
                <c:pt idx="152">
                  <c:v>0.875</c:v>
                </c:pt>
                <c:pt idx="153">
                  <c:v>0.875</c:v>
                </c:pt>
                <c:pt idx="154">
                  <c:v>0.875</c:v>
                </c:pt>
                <c:pt idx="155">
                  <c:v>0.875</c:v>
                </c:pt>
                <c:pt idx="156">
                  <c:v>0.875</c:v>
                </c:pt>
                <c:pt idx="157">
                  <c:v>0.875</c:v>
                </c:pt>
                <c:pt idx="158">
                  <c:v>0.875</c:v>
                </c:pt>
                <c:pt idx="159">
                  <c:v>0.875</c:v>
                </c:pt>
                <c:pt idx="160">
                  <c:v>0.875</c:v>
                </c:pt>
                <c:pt idx="161">
                  <c:v>0.875</c:v>
                </c:pt>
                <c:pt idx="162">
                  <c:v>0.875</c:v>
                </c:pt>
                <c:pt idx="163">
                  <c:v>0.875</c:v>
                </c:pt>
                <c:pt idx="164">
                  <c:v>0.875</c:v>
                </c:pt>
                <c:pt idx="165">
                  <c:v>0.875</c:v>
                </c:pt>
                <c:pt idx="166">
                  <c:v>0.875</c:v>
                </c:pt>
                <c:pt idx="167">
                  <c:v>0.875</c:v>
                </c:pt>
                <c:pt idx="168">
                  <c:v>0.875</c:v>
                </c:pt>
                <c:pt idx="169">
                  <c:v>0.875</c:v>
                </c:pt>
                <c:pt idx="170">
                  <c:v>0.875</c:v>
                </c:pt>
                <c:pt idx="171">
                  <c:v>0.875</c:v>
                </c:pt>
                <c:pt idx="172">
                  <c:v>0.875</c:v>
                </c:pt>
                <c:pt idx="173">
                  <c:v>0.875</c:v>
                </c:pt>
                <c:pt idx="174">
                  <c:v>0.875</c:v>
                </c:pt>
                <c:pt idx="175">
                  <c:v>0.875</c:v>
                </c:pt>
                <c:pt idx="176">
                  <c:v>0.875</c:v>
                </c:pt>
                <c:pt idx="177">
                  <c:v>0.875</c:v>
                </c:pt>
                <c:pt idx="178">
                  <c:v>0.875</c:v>
                </c:pt>
                <c:pt idx="179">
                  <c:v>0.875</c:v>
                </c:pt>
                <c:pt idx="180">
                  <c:v>0.875</c:v>
                </c:pt>
                <c:pt idx="181">
                  <c:v>0.875</c:v>
                </c:pt>
                <c:pt idx="182">
                  <c:v>0.875</c:v>
                </c:pt>
                <c:pt idx="183">
                  <c:v>0.875</c:v>
                </c:pt>
                <c:pt idx="184">
                  <c:v>0.875</c:v>
                </c:pt>
                <c:pt idx="185">
                  <c:v>0.875</c:v>
                </c:pt>
                <c:pt idx="186">
                  <c:v>0.875</c:v>
                </c:pt>
                <c:pt idx="187">
                  <c:v>0.875</c:v>
                </c:pt>
                <c:pt idx="188">
                  <c:v>0.875</c:v>
                </c:pt>
                <c:pt idx="189">
                  <c:v>0.875</c:v>
                </c:pt>
                <c:pt idx="190">
                  <c:v>0.875</c:v>
                </c:pt>
                <c:pt idx="191">
                  <c:v>0.875</c:v>
                </c:pt>
                <c:pt idx="192">
                  <c:v>0.875</c:v>
                </c:pt>
                <c:pt idx="193">
                  <c:v>0.875</c:v>
                </c:pt>
                <c:pt idx="194">
                  <c:v>0.875</c:v>
                </c:pt>
                <c:pt idx="195">
                  <c:v>0.875</c:v>
                </c:pt>
                <c:pt idx="196">
                  <c:v>0.875</c:v>
                </c:pt>
                <c:pt idx="197">
                  <c:v>0.875</c:v>
                </c:pt>
                <c:pt idx="198">
                  <c:v>0.875</c:v>
                </c:pt>
                <c:pt idx="199">
                  <c:v>0.875</c:v>
                </c:pt>
                <c:pt idx="200">
                  <c:v>0.875</c:v>
                </c:pt>
                <c:pt idx="201">
                  <c:v>1</c:v>
                </c:pt>
              </c:numCache>
            </c:numRef>
          </c:val>
        </c:ser>
        <c:ser>
          <c:idx val="1"/>
          <c:order val="1"/>
          <c:tx>
            <c:strRef>
              <c:f>'Cumulative distributions'!$P$1</c:f>
              <c:strCache>
                <c:ptCount val="1"/>
                <c:pt idx="0">
                  <c:v>Futurists</c:v>
                </c:pt>
              </c:strCache>
            </c:strRef>
          </c:tx>
          <c:spPr>
            <a:solidFill>
              <a:srgbClr val="fcd5b5">
                <a:alpha val="50000"/>
              </a:srgbClr>
            </a:solidFill>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distributions'!$P$2:$P$203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0.0666666666666667</c:v>
                </c:pt>
                <c:pt idx="52">
                  <c:v>0.0666666666666667</c:v>
                </c:pt>
                <c:pt idx="53">
                  <c:v>0.0666666666666667</c:v>
                </c:pt>
                <c:pt idx="54">
                  <c:v>0.0666666666666667</c:v>
                </c:pt>
                <c:pt idx="55">
                  <c:v>0.0666666666666667</c:v>
                </c:pt>
                <c:pt idx="56">
                  <c:v>0.0666666666666667</c:v>
                </c:pt>
                <c:pt idx="57">
                  <c:v>0.0666666666666667</c:v>
                </c:pt>
                <c:pt idx="58">
                  <c:v>0.133333333333333</c:v>
                </c:pt>
                <c:pt idx="59">
                  <c:v>0.133333333333333</c:v>
                </c:pt>
                <c:pt idx="60">
                  <c:v>0.2</c:v>
                </c:pt>
                <c:pt idx="61">
                  <c:v>0.333333333333333</c:v>
                </c:pt>
                <c:pt idx="62">
                  <c:v>0.333333333333333</c:v>
                </c:pt>
                <c:pt idx="63">
                  <c:v>0.333333333333333</c:v>
                </c:pt>
                <c:pt idx="64">
                  <c:v>0.333333333333333</c:v>
                </c:pt>
                <c:pt idx="65">
                  <c:v>0.333333333333333</c:v>
                </c:pt>
                <c:pt idx="66">
                  <c:v>0.333333333333333</c:v>
                </c:pt>
                <c:pt idx="67">
                  <c:v>0.333333333333333</c:v>
                </c:pt>
                <c:pt idx="68">
                  <c:v>0.333333333333333</c:v>
                </c:pt>
                <c:pt idx="69">
                  <c:v>0.333333333333333</c:v>
                </c:pt>
                <c:pt idx="70">
                  <c:v>0.4</c:v>
                </c:pt>
                <c:pt idx="71">
                  <c:v>0.6</c:v>
                </c:pt>
                <c:pt idx="72">
                  <c:v>0.6</c:v>
                </c:pt>
                <c:pt idx="73">
                  <c:v>0.6</c:v>
                </c:pt>
                <c:pt idx="74">
                  <c:v>0.6</c:v>
                </c:pt>
                <c:pt idx="75">
                  <c:v>0.6</c:v>
                </c:pt>
                <c:pt idx="76">
                  <c:v>0.666666666666667</c:v>
                </c:pt>
                <c:pt idx="77">
                  <c:v>0.666666666666667</c:v>
                </c:pt>
                <c:pt idx="78">
                  <c:v>0.666666666666667</c:v>
                </c:pt>
                <c:pt idx="79">
                  <c:v>0.666666666666667</c:v>
                </c:pt>
                <c:pt idx="80">
                  <c:v>0.666666666666667</c:v>
                </c:pt>
                <c:pt idx="81">
                  <c:v>0.666666666666667</c:v>
                </c:pt>
                <c:pt idx="82">
                  <c:v>0.666666666666667</c:v>
                </c:pt>
                <c:pt idx="83">
                  <c:v>0.666666666666667</c:v>
                </c:pt>
                <c:pt idx="84">
                  <c:v>0.666666666666667</c:v>
                </c:pt>
                <c:pt idx="85">
                  <c:v>0.666666666666667</c:v>
                </c:pt>
                <c:pt idx="86">
                  <c:v>0.666666666666667</c:v>
                </c:pt>
                <c:pt idx="87">
                  <c:v>0.666666666666667</c:v>
                </c:pt>
                <c:pt idx="88">
                  <c:v>0.666666666666667</c:v>
                </c:pt>
                <c:pt idx="89">
                  <c:v>0.666666666666667</c:v>
                </c:pt>
                <c:pt idx="90">
                  <c:v>0.666666666666667</c:v>
                </c:pt>
                <c:pt idx="91">
                  <c:v>0.733333333333333</c:v>
                </c:pt>
                <c:pt idx="92">
                  <c:v>0.733333333333333</c:v>
                </c:pt>
                <c:pt idx="93">
                  <c:v>0.733333333333333</c:v>
                </c:pt>
                <c:pt idx="94">
                  <c:v>0.733333333333333</c:v>
                </c:pt>
                <c:pt idx="95">
                  <c:v>0.733333333333333</c:v>
                </c:pt>
                <c:pt idx="96">
                  <c:v>0.733333333333333</c:v>
                </c:pt>
                <c:pt idx="97">
                  <c:v>0.733333333333333</c:v>
                </c:pt>
                <c:pt idx="98">
                  <c:v>0.733333333333333</c:v>
                </c:pt>
                <c:pt idx="99">
                  <c:v>0.733333333333333</c:v>
                </c:pt>
                <c:pt idx="100">
                  <c:v>0.733333333333333</c:v>
                </c:pt>
                <c:pt idx="101">
                  <c:v>0.733333333333333</c:v>
                </c:pt>
                <c:pt idx="102">
                  <c:v>0.8</c:v>
                </c:pt>
                <c:pt idx="103">
                  <c:v>0.8</c:v>
                </c:pt>
                <c:pt idx="104">
                  <c:v>0.8</c:v>
                </c:pt>
                <c:pt idx="105">
                  <c:v>0.8</c:v>
                </c:pt>
                <c:pt idx="106">
                  <c:v>0.8</c:v>
                </c:pt>
                <c:pt idx="107">
                  <c:v>0.8</c:v>
                </c:pt>
                <c:pt idx="108">
                  <c:v>0.8</c:v>
                </c:pt>
                <c:pt idx="109">
                  <c:v>0.8</c:v>
                </c:pt>
                <c:pt idx="110">
                  <c:v>0.8</c:v>
                </c:pt>
                <c:pt idx="111">
                  <c:v>0.8</c:v>
                </c:pt>
                <c:pt idx="112">
                  <c:v>0.8</c:v>
                </c:pt>
                <c:pt idx="113">
                  <c:v>0.8</c:v>
                </c:pt>
                <c:pt idx="114">
                  <c:v>0.8</c:v>
                </c:pt>
                <c:pt idx="115">
                  <c:v>0.8</c:v>
                </c:pt>
                <c:pt idx="116">
                  <c:v>0.8</c:v>
                </c:pt>
                <c:pt idx="117">
                  <c:v>0.8</c:v>
                </c:pt>
                <c:pt idx="118">
                  <c:v>0.8</c:v>
                </c:pt>
                <c:pt idx="119">
                  <c:v>0.8</c:v>
                </c:pt>
                <c:pt idx="120">
                  <c:v>0.8</c:v>
                </c:pt>
                <c:pt idx="121">
                  <c:v>0.8</c:v>
                </c:pt>
                <c:pt idx="122">
                  <c:v>0.8</c:v>
                </c:pt>
                <c:pt idx="123">
                  <c:v>0.8</c:v>
                </c:pt>
                <c:pt idx="124">
                  <c:v>0.8</c:v>
                </c:pt>
                <c:pt idx="125">
                  <c:v>0.8</c:v>
                </c:pt>
                <c:pt idx="126">
                  <c:v>0.8</c:v>
                </c:pt>
                <c:pt idx="127">
                  <c:v>0.8</c:v>
                </c:pt>
                <c:pt idx="128">
                  <c:v>0.8</c:v>
                </c:pt>
                <c:pt idx="129">
                  <c:v>0.8</c:v>
                </c:pt>
                <c:pt idx="130">
                  <c:v>0.8</c:v>
                </c:pt>
                <c:pt idx="131">
                  <c:v>0.8</c:v>
                </c:pt>
                <c:pt idx="132">
                  <c:v>0.8</c:v>
                </c:pt>
                <c:pt idx="133">
                  <c:v>0.8</c:v>
                </c:pt>
                <c:pt idx="134">
                  <c:v>0.8</c:v>
                </c:pt>
                <c:pt idx="135">
                  <c:v>0.8</c:v>
                </c:pt>
                <c:pt idx="136">
                  <c:v>0.8</c:v>
                </c:pt>
                <c:pt idx="137">
                  <c:v>0.8</c:v>
                </c:pt>
                <c:pt idx="138">
                  <c:v>0.8</c:v>
                </c:pt>
                <c:pt idx="139">
                  <c:v>0.8</c:v>
                </c:pt>
                <c:pt idx="140">
                  <c:v>0.8</c:v>
                </c:pt>
                <c:pt idx="141">
                  <c:v>0.8</c:v>
                </c:pt>
                <c:pt idx="142">
                  <c:v>0.8</c:v>
                </c:pt>
                <c:pt idx="143">
                  <c:v>0.8</c:v>
                </c:pt>
                <c:pt idx="144">
                  <c:v>0.8</c:v>
                </c:pt>
                <c:pt idx="145">
                  <c:v>0.8</c:v>
                </c:pt>
                <c:pt idx="146">
                  <c:v>0.8</c:v>
                </c:pt>
                <c:pt idx="147">
                  <c:v>0.8</c:v>
                </c:pt>
                <c:pt idx="148">
                  <c:v>0.8</c:v>
                </c:pt>
                <c:pt idx="149">
                  <c:v>0.8</c:v>
                </c:pt>
                <c:pt idx="150">
                  <c:v>0.8</c:v>
                </c:pt>
                <c:pt idx="151">
                  <c:v>0.8</c:v>
                </c:pt>
                <c:pt idx="152">
                  <c:v>0.8</c:v>
                </c:pt>
                <c:pt idx="153">
                  <c:v>0.8</c:v>
                </c:pt>
                <c:pt idx="154">
                  <c:v>0.8</c:v>
                </c:pt>
                <c:pt idx="155">
                  <c:v>0.8</c:v>
                </c:pt>
                <c:pt idx="156">
                  <c:v>0.8</c:v>
                </c:pt>
                <c:pt idx="157">
                  <c:v>0.8</c:v>
                </c:pt>
                <c:pt idx="158">
                  <c:v>0.8</c:v>
                </c:pt>
                <c:pt idx="159">
                  <c:v>0.8</c:v>
                </c:pt>
                <c:pt idx="160">
                  <c:v>0.8</c:v>
                </c:pt>
                <c:pt idx="161">
                  <c:v>0.8</c:v>
                </c:pt>
                <c:pt idx="162">
                  <c:v>0.8</c:v>
                </c:pt>
                <c:pt idx="163">
                  <c:v>0.8</c:v>
                </c:pt>
                <c:pt idx="164">
                  <c:v>0.8</c:v>
                </c:pt>
                <c:pt idx="165">
                  <c:v>0.8</c:v>
                </c:pt>
                <c:pt idx="166">
                  <c:v>0.8</c:v>
                </c:pt>
                <c:pt idx="167">
                  <c:v>0.8</c:v>
                </c:pt>
                <c:pt idx="168">
                  <c:v>0.8</c:v>
                </c:pt>
                <c:pt idx="169">
                  <c:v>0.8</c:v>
                </c:pt>
                <c:pt idx="170">
                  <c:v>0.8</c:v>
                </c:pt>
                <c:pt idx="171">
                  <c:v>0.8</c:v>
                </c:pt>
                <c:pt idx="172">
                  <c:v>0.8</c:v>
                </c:pt>
                <c:pt idx="173">
                  <c:v>0.8</c:v>
                </c:pt>
                <c:pt idx="174">
                  <c:v>0.8</c:v>
                </c:pt>
                <c:pt idx="175">
                  <c:v>0.8</c:v>
                </c:pt>
                <c:pt idx="176">
                  <c:v>0.8</c:v>
                </c:pt>
                <c:pt idx="177">
                  <c:v>0.8</c:v>
                </c:pt>
                <c:pt idx="178">
                  <c:v>0.8</c:v>
                </c:pt>
                <c:pt idx="179">
                  <c:v>0.8</c:v>
                </c:pt>
                <c:pt idx="180">
                  <c:v>0.8</c:v>
                </c:pt>
                <c:pt idx="181">
                  <c:v>0.8</c:v>
                </c:pt>
                <c:pt idx="182">
                  <c:v>0.8</c:v>
                </c:pt>
                <c:pt idx="183">
                  <c:v>0.8</c:v>
                </c:pt>
                <c:pt idx="184">
                  <c:v>0.8</c:v>
                </c:pt>
                <c:pt idx="185">
                  <c:v>0.8</c:v>
                </c:pt>
                <c:pt idx="186">
                  <c:v>0.8</c:v>
                </c:pt>
                <c:pt idx="187">
                  <c:v>0.8</c:v>
                </c:pt>
                <c:pt idx="188">
                  <c:v>0.8</c:v>
                </c:pt>
                <c:pt idx="189">
                  <c:v>0.8</c:v>
                </c:pt>
                <c:pt idx="190">
                  <c:v>0.8</c:v>
                </c:pt>
                <c:pt idx="191">
                  <c:v>0.866666666666667</c:v>
                </c:pt>
                <c:pt idx="192">
                  <c:v>0.866666666666667</c:v>
                </c:pt>
                <c:pt idx="193">
                  <c:v>0.866666666666667</c:v>
                </c:pt>
                <c:pt idx="194">
                  <c:v>0.866666666666667</c:v>
                </c:pt>
                <c:pt idx="195">
                  <c:v>0.866666666666667</c:v>
                </c:pt>
                <c:pt idx="196">
                  <c:v>0.866666666666667</c:v>
                </c:pt>
                <c:pt idx="197">
                  <c:v>0.866666666666667</c:v>
                </c:pt>
                <c:pt idx="198">
                  <c:v>0.866666666666667</c:v>
                </c:pt>
                <c:pt idx="199">
                  <c:v>0.866666666666667</c:v>
                </c:pt>
                <c:pt idx="200">
                  <c:v>0.866666666666667</c:v>
                </c:pt>
                <c:pt idx="201">
                  <c:v>1</c:v>
                </c:pt>
              </c:numCache>
            </c:numRef>
          </c:val>
        </c:ser>
        <c:axId val="72852553"/>
        <c:axId val="12966584"/>
      </c:areaChart>
      <c:catAx>
        <c:axId val="72852553"/>
        <c:scaling>
          <c:orientation val="minMax"/>
        </c:scaling>
        <c:delete val="0"/>
        <c:axPos val="b"/>
        <c:numFmt formatCode="General"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12966584"/>
        <c:crosses val="autoZero"/>
        <c:auto val="1"/>
        <c:lblAlgn val="ctr"/>
        <c:lblOffset val="100"/>
      </c:catAx>
      <c:valAx>
        <c:axId val="12966584"/>
        <c:scaling>
          <c:orientation val="minMax"/>
          <c:max val="1"/>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72852553"/>
        <c:crosses val="autoZero"/>
      </c:valAx>
      <c:spPr>
        <a:solidFill>
          <a:srgbClr val="ffffff"/>
        </a:solidFill>
        <a:ln>
          <a:noFill/>
        </a:ln>
      </c:spPr>
    </c:plotArea>
    <c:legend>
      <c:legendPos val="r"/>
      <c:overlay val="0"/>
      <c:spPr>
        <a:noFill/>
        <a:ln>
          <a:noFill/>
        </a:ln>
      </c:spPr>
    </c:legend>
    <c:plotVisOnly val="1"/>
    <c:dispBlanksAs val="zero"/>
  </c:chart>
  <c:spPr>
    <a:solidFill>
      <a:srgbClr val="ffffff"/>
    </a:solidFill>
    <a:ln>
      <a:noFill/>
    </a:ln>
  </c:spPr>
</c:chartSpace>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plotArea>
      <c:areaChart>
        <c:grouping val="standard"/>
        <c:ser>
          <c:idx val="0"/>
          <c:order val="0"/>
          <c:tx>
            <c:strRef>
              <c:f>'Cumulative distributions'!$Q$1</c:f>
              <c:strCache>
                <c:ptCount val="1"/>
                <c:pt idx="0">
                  <c:v>Other</c:v>
                </c:pt>
              </c:strCache>
            </c:strRef>
          </c:tx>
          <c:spPr>
            <a:solidFill>
              <a:srgbClr val="c3d69b">
                <a:alpha val="50000"/>
              </a:srgbClr>
            </a:solidFill>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distributions'!$Q$2:$Q$203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pt idx="37">
                  <c:v>0.125</c:v>
                </c:pt>
                <c:pt idx="38">
                  <c:v>0.125</c:v>
                </c:pt>
                <c:pt idx="39">
                  <c:v>0.125</c:v>
                </c:pt>
                <c:pt idx="40">
                  <c:v>0.125</c:v>
                </c:pt>
                <c:pt idx="41">
                  <c:v>0.125</c:v>
                </c:pt>
                <c:pt idx="42">
                  <c:v>0.125</c:v>
                </c:pt>
                <c:pt idx="43">
                  <c:v>0.125</c:v>
                </c:pt>
                <c:pt idx="44">
                  <c:v>0.125</c:v>
                </c:pt>
                <c:pt idx="45">
                  <c:v>0.125</c:v>
                </c:pt>
                <c:pt idx="46">
                  <c:v>0.125</c:v>
                </c:pt>
                <c:pt idx="47">
                  <c:v>0.125</c:v>
                </c:pt>
                <c:pt idx="48">
                  <c:v>0.125</c:v>
                </c:pt>
                <c:pt idx="49">
                  <c:v>0.125</c:v>
                </c:pt>
                <c:pt idx="50">
                  <c:v>0.125</c:v>
                </c:pt>
                <c:pt idx="51">
                  <c:v>0.125</c:v>
                </c:pt>
                <c:pt idx="52">
                  <c:v>0.125</c:v>
                </c:pt>
                <c:pt idx="53">
                  <c:v>0.125</c:v>
                </c:pt>
                <c:pt idx="54">
                  <c:v>0.125</c:v>
                </c:pt>
                <c:pt idx="55">
                  <c:v>0.125</c:v>
                </c:pt>
                <c:pt idx="56">
                  <c:v>0.125</c:v>
                </c:pt>
                <c:pt idx="57">
                  <c:v>0.125</c:v>
                </c:pt>
                <c:pt idx="58">
                  <c:v>0.125</c:v>
                </c:pt>
                <c:pt idx="59">
                  <c:v>0.125</c:v>
                </c:pt>
                <c:pt idx="60">
                  <c:v>0.125</c:v>
                </c:pt>
                <c:pt idx="61">
                  <c:v>0.125</c:v>
                </c:pt>
                <c:pt idx="62">
                  <c:v>0.125</c:v>
                </c:pt>
                <c:pt idx="63">
                  <c:v>0.125</c:v>
                </c:pt>
                <c:pt idx="64">
                  <c:v>0.125</c:v>
                </c:pt>
                <c:pt idx="65">
                  <c:v>0.125</c:v>
                </c:pt>
                <c:pt idx="66">
                  <c:v>0.125</c:v>
                </c:pt>
                <c:pt idx="67">
                  <c:v>0.125</c:v>
                </c:pt>
                <c:pt idx="68">
                  <c:v>0.125</c:v>
                </c:pt>
                <c:pt idx="69">
                  <c:v>0.125</c:v>
                </c:pt>
                <c:pt idx="70">
                  <c:v>0.125</c:v>
                </c:pt>
                <c:pt idx="71">
                  <c:v>0.125</c:v>
                </c:pt>
                <c:pt idx="72">
                  <c:v>0.125</c:v>
                </c:pt>
                <c:pt idx="73">
                  <c:v>0.125</c:v>
                </c:pt>
                <c:pt idx="74">
                  <c:v>0.125</c:v>
                </c:pt>
                <c:pt idx="75">
                  <c:v>0.125</c:v>
                </c:pt>
                <c:pt idx="76">
                  <c:v>0.25</c:v>
                </c:pt>
                <c:pt idx="77">
                  <c:v>0.25</c:v>
                </c:pt>
                <c:pt idx="78">
                  <c:v>0.25</c:v>
                </c:pt>
                <c:pt idx="79">
                  <c:v>0.25</c:v>
                </c:pt>
                <c:pt idx="80">
                  <c:v>0.25</c:v>
                </c:pt>
                <c:pt idx="81">
                  <c:v>0.375</c:v>
                </c:pt>
                <c:pt idx="82">
                  <c:v>0.375</c:v>
                </c:pt>
                <c:pt idx="83">
                  <c:v>0.375</c:v>
                </c:pt>
                <c:pt idx="84">
                  <c:v>0.375</c:v>
                </c:pt>
                <c:pt idx="85">
                  <c:v>0.375</c:v>
                </c:pt>
                <c:pt idx="86">
                  <c:v>0.375</c:v>
                </c:pt>
                <c:pt idx="87">
                  <c:v>0.375</c:v>
                </c:pt>
                <c:pt idx="88">
                  <c:v>0.375</c:v>
                </c:pt>
                <c:pt idx="89">
                  <c:v>0.375</c:v>
                </c:pt>
                <c:pt idx="90">
                  <c:v>0.375</c:v>
                </c:pt>
                <c:pt idx="91">
                  <c:v>0.375</c:v>
                </c:pt>
                <c:pt idx="92">
                  <c:v>0.375</c:v>
                </c:pt>
                <c:pt idx="93">
                  <c:v>0.375</c:v>
                </c:pt>
                <c:pt idx="94">
                  <c:v>0.375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0.625</c:v>
                </c:pt>
                <c:pt idx="142">
                  <c:v>0.75</c:v>
                </c:pt>
                <c:pt idx="143">
                  <c:v>0.75</c:v>
                </c:pt>
                <c:pt idx="144">
                  <c:v>0.75</c:v>
                </c:pt>
                <c:pt idx="145">
                  <c:v>0.75</c:v>
                </c:pt>
                <c:pt idx="146">
                  <c:v>0.75</c:v>
                </c:pt>
                <c:pt idx="147">
                  <c:v>0.75</c:v>
                </c:pt>
                <c:pt idx="148">
                  <c:v>0.75</c:v>
                </c:pt>
                <c:pt idx="149">
                  <c:v>0.875</c:v>
                </c:pt>
                <c:pt idx="150">
                  <c:v>0.875</c:v>
                </c:pt>
                <c:pt idx="151">
                  <c:v>0.875</c:v>
                </c:pt>
                <c:pt idx="152">
                  <c:v>0.875</c:v>
                </c:pt>
                <c:pt idx="153">
                  <c:v>0.875</c:v>
                </c:pt>
                <c:pt idx="154">
                  <c:v>0.875</c:v>
                </c:pt>
                <c:pt idx="155">
                  <c:v>0.875</c:v>
                </c:pt>
                <c:pt idx="156">
                  <c:v>0.875</c:v>
                </c:pt>
                <c:pt idx="157">
                  <c:v>0.875</c:v>
                </c:pt>
                <c:pt idx="158">
                  <c:v>0.875</c:v>
                </c:pt>
                <c:pt idx="159">
                  <c:v>0.875</c:v>
                </c:pt>
                <c:pt idx="160">
                  <c:v>0.875</c:v>
                </c:pt>
                <c:pt idx="161">
                  <c:v>0.875</c:v>
                </c:pt>
                <c:pt idx="162">
                  <c:v>0.875</c:v>
                </c:pt>
                <c:pt idx="163">
                  <c:v>0.875</c:v>
                </c:pt>
                <c:pt idx="164">
                  <c:v>0.875</c:v>
                </c:pt>
                <c:pt idx="165">
                  <c:v>0.875</c:v>
                </c:pt>
                <c:pt idx="166">
                  <c:v>0.875</c:v>
                </c:pt>
                <c:pt idx="167">
                  <c:v>0.875</c:v>
                </c:pt>
                <c:pt idx="168">
                  <c:v>0.875</c:v>
                </c:pt>
                <c:pt idx="169">
                  <c:v>0.875</c:v>
                </c:pt>
                <c:pt idx="170">
                  <c:v>0.875</c:v>
                </c:pt>
                <c:pt idx="171">
                  <c:v>0.875</c:v>
                </c:pt>
                <c:pt idx="172">
                  <c:v>0.875</c:v>
                </c:pt>
                <c:pt idx="173">
                  <c:v>0.875</c:v>
                </c:pt>
                <c:pt idx="174">
                  <c:v>0.875</c:v>
                </c:pt>
                <c:pt idx="175">
                  <c:v>0.875</c:v>
                </c:pt>
                <c:pt idx="176">
                  <c:v>0.875</c:v>
                </c:pt>
                <c:pt idx="177">
                  <c:v>0.875</c:v>
                </c:pt>
                <c:pt idx="178">
                  <c:v>0.875</c:v>
                </c:pt>
                <c:pt idx="179">
                  <c:v>0.875</c:v>
                </c:pt>
                <c:pt idx="180">
                  <c:v>0.875</c:v>
                </c:pt>
                <c:pt idx="181">
                  <c:v>0.875</c:v>
                </c:pt>
                <c:pt idx="182">
                  <c:v>0.875</c:v>
                </c:pt>
                <c:pt idx="183">
                  <c:v>0.875</c:v>
                </c:pt>
                <c:pt idx="184">
                  <c:v>0.875</c:v>
                </c:pt>
                <c:pt idx="185">
                  <c:v>0.875</c:v>
                </c:pt>
                <c:pt idx="186">
                  <c:v>0.875</c:v>
                </c:pt>
                <c:pt idx="187">
                  <c:v>0.875</c:v>
                </c:pt>
                <c:pt idx="188">
                  <c:v>0.875</c:v>
                </c:pt>
                <c:pt idx="189">
                  <c:v>0.875</c:v>
                </c:pt>
                <c:pt idx="190">
                  <c:v>0.875</c:v>
                </c:pt>
                <c:pt idx="191">
                  <c:v>0.875</c:v>
                </c:pt>
                <c:pt idx="192">
                  <c:v>0.875</c:v>
                </c:pt>
                <c:pt idx="193">
                  <c:v>0.875</c:v>
                </c:pt>
                <c:pt idx="194">
                  <c:v>0.875</c:v>
                </c:pt>
                <c:pt idx="195">
                  <c:v>0.875</c:v>
                </c:pt>
                <c:pt idx="196">
                  <c:v>0.875</c:v>
                </c:pt>
                <c:pt idx="197">
                  <c:v>0.875</c:v>
                </c:pt>
                <c:pt idx="198">
                  <c:v>0.875</c:v>
                </c:pt>
                <c:pt idx="199">
                  <c:v>0.875</c:v>
                </c:pt>
                <c:pt idx="200">
                  <c:v>0.875</c:v>
                </c:pt>
                <c:pt idx="201">
                  <c:v>1</c:v>
                </c:pt>
              </c:numCache>
            </c:numRef>
          </c:val>
        </c:ser>
        <c:ser>
          <c:idx val="1"/>
          <c:order val="1"/>
          <c:tx>
            <c:strRef>
              <c:f>'Cumulative distributions'!$P$1</c:f>
              <c:strCache>
                <c:ptCount val="1"/>
                <c:pt idx="0">
                  <c:v>Futurists</c:v>
                </c:pt>
              </c:strCache>
            </c:strRef>
          </c:tx>
          <c:spPr>
            <a:solidFill>
              <a:srgbClr val="fcd5b5">
                <a:alpha val="50000"/>
              </a:srgbClr>
            </a:solidFill>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distributions'!$P$2:$P$203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0.0666666666666667</c:v>
                </c:pt>
                <c:pt idx="52">
                  <c:v>0.0666666666666667</c:v>
                </c:pt>
                <c:pt idx="53">
                  <c:v>0.0666666666666667</c:v>
                </c:pt>
                <c:pt idx="54">
                  <c:v>0.0666666666666667</c:v>
                </c:pt>
                <c:pt idx="55">
                  <c:v>0.0666666666666667</c:v>
                </c:pt>
                <c:pt idx="56">
                  <c:v>0.0666666666666667</c:v>
                </c:pt>
                <c:pt idx="57">
                  <c:v>0.0666666666666667</c:v>
                </c:pt>
                <c:pt idx="58">
                  <c:v>0.133333333333333</c:v>
                </c:pt>
                <c:pt idx="59">
                  <c:v>0.133333333333333</c:v>
                </c:pt>
                <c:pt idx="60">
                  <c:v>0.2</c:v>
                </c:pt>
                <c:pt idx="61">
                  <c:v>0.333333333333333</c:v>
                </c:pt>
                <c:pt idx="62">
                  <c:v>0.333333333333333</c:v>
                </c:pt>
                <c:pt idx="63">
                  <c:v>0.333333333333333</c:v>
                </c:pt>
                <c:pt idx="64">
                  <c:v>0.333333333333333</c:v>
                </c:pt>
                <c:pt idx="65">
                  <c:v>0.333333333333333</c:v>
                </c:pt>
                <c:pt idx="66">
                  <c:v>0.333333333333333</c:v>
                </c:pt>
                <c:pt idx="67">
                  <c:v>0.333333333333333</c:v>
                </c:pt>
                <c:pt idx="68">
                  <c:v>0.333333333333333</c:v>
                </c:pt>
                <c:pt idx="69">
                  <c:v>0.333333333333333</c:v>
                </c:pt>
                <c:pt idx="70">
                  <c:v>0.4</c:v>
                </c:pt>
                <c:pt idx="71">
                  <c:v>0.6</c:v>
                </c:pt>
                <c:pt idx="72">
                  <c:v>0.6</c:v>
                </c:pt>
                <c:pt idx="73">
                  <c:v>0.6</c:v>
                </c:pt>
                <c:pt idx="74">
                  <c:v>0.6</c:v>
                </c:pt>
                <c:pt idx="75">
                  <c:v>0.6</c:v>
                </c:pt>
                <c:pt idx="76">
                  <c:v>0.666666666666667</c:v>
                </c:pt>
                <c:pt idx="77">
                  <c:v>0.666666666666667</c:v>
                </c:pt>
                <c:pt idx="78">
                  <c:v>0.666666666666667</c:v>
                </c:pt>
                <c:pt idx="79">
                  <c:v>0.666666666666667</c:v>
                </c:pt>
                <c:pt idx="80">
                  <c:v>0.666666666666667</c:v>
                </c:pt>
                <c:pt idx="81">
                  <c:v>0.666666666666667</c:v>
                </c:pt>
                <c:pt idx="82">
                  <c:v>0.666666666666667</c:v>
                </c:pt>
                <c:pt idx="83">
                  <c:v>0.666666666666667</c:v>
                </c:pt>
                <c:pt idx="84">
                  <c:v>0.666666666666667</c:v>
                </c:pt>
                <c:pt idx="85">
                  <c:v>0.666666666666667</c:v>
                </c:pt>
                <c:pt idx="86">
                  <c:v>0.666666666666667</c:v>
                </c:pt>
                <c:pt idx="87">
                  <c:v>0.666666666666667</c:v>
                </c:pt>
                <c:pt idx="88">
                  <c:v>0.666666666666667</c:v>
                </c:pt>
                <c:pt idx="89">
                  <c:v>0.666666666666667</c:v>
                </c:pt>
                <c:pt idx="90">
                  <c:v>0.666666666666667</c:v>
                </c:pt>
                <c:pt idx="91">
                  <c:v>0.733333333333333</c:v>
                </c:pt>
                <c:pt idx="92">
                  <c:v>0.733333333333333</c:v>
                </c:pt>
                <c:pt idx="93">
                  <c:v>0.733333333333333</c:v>
                </c:pt>
                <c:pt idx="94">
                  <c:v>0.733333333333333</c:v>
                </c:pt>
                <c:pt idx="95">
                  <c:v>0.733333333333333</c:v>
                </c:pt>
                <c:pt idx="96">
                  <c:v>0.733333333333333</c:v>
                </c:pt>
                <c:pt idx="97">
                  <c:v>0.733333333333333</c:v>
                </c:pt>
                <c:pt idx="98">
                  <c:v>0.733333333333333</c:v>
                </c:pt>
                <c:pt idx="99">
                  <c:v>0.733333333333333</c:v>
                </c:pt>
                <c:pt idx="100">
                  <c:v>0.733333333333333</c:v>
                </c:pt>
                <c:pt idx="101">
                  <c:v>0.733333333333333</c:v>
                </c:pt>
                <c:pt idx="102">
                  <c:v>0.8</c:v>
                </c:pt>
                <c:pt idx="103">
                  <c:v>0.8</c:v>
                </c:pt>
                <c:pt idx="104">
                  <c:v>0.8</c:v>
                </c:pt>
                <c:pt idx="105">
                  <c:v>0.8</c:v>
                </c:pt>
                <c:pt idx="106">
                  <c:v>0.8</c:v>
                </c:pt>
                <c:pt idx="107">
                  <c:v>0.8</c:v>
                </c:pt>
                <c:pt idx="108">
                  <c:v>0.8</c:v>
                </c:pt>
                <c:pt idx="109">
                  <c:v>0.8</c:v>
                </c:pt>
                <c:pt idx="110">
                  <c:v>0.8</c:v>
                </c:pt>
                <c:pt idx="111">
                  <c:v>0.8</c:v>
                </c:pt>
                <c:pt idx="112">
                  <c:v>0.8</c:v>
                </c:pt>
                <c:pt idx="113">
                  <c:v>0.8</c:v>
                </c:pt>
                <c:pt idx="114">
                  <c:v>0.8</c:v>
                </c:pt>
                <c:pt idx="115">
                  <c:v>0.8</c:v>
                </c:pt>
                <c:pt idx="116">
                  <c:v>0.8</c:v>
                </c:pt>
                <c:pt idx="117">
                  <c:v>0.8</c:v>
                </c:pt>
                <c:pt idx="118">
                  <c:v>0.8</c:v>
                </c:pt>
                <c:pt idx="119">
                  <c:v>0.8</c:v>
                </c:pt>
                <c:pt idx="120">
                  <c:v>0.8</c:v>
                </c:pt>
                <c:pt idx="121">
                  <c:v>0.8</c:v>
                </c:pt>
                <c:pt idx="122">
                  <c:v>0.8</c:v>
                </c:pt>
                <c:pt idx="123">
                  <c:v>0.8</c:v>
                </c:pt>
                <c:pt idx="124">
                  <c:v>0.8</c:v>
                </c:pt>
                <c:pt idx="125">
                  <c:v>0.8</c:v>
                </c:pt>
                <c:pt idx="126">
                  <c:v>0.8</c:v>
                </c:pt>
                <c:pt idx="127">
                  <c:v>0.8</c:v>
                </c:pt>
                <c:pt idx="128">
                  <c:v>0.8</c:v>
                </c:pt>
                <c:pt idx="129">
                  <c:v>0.8</c:v>
                </c:pt>
                <c:pt idx="130">
                  <c:v>0.8</c:v>
                </c:pt>
                <c:pt idx="131">
                  <c:v>0.8</c:v>
                </c:pt>
                <c:pt idx="132">
                  <c:v>0.8</c:v>
                </c:pt>
                <c:pt idx="133">
                  <c:v>0.8</c:v>
                </c:pt>
                <c:pt idx="134">
                  <c:v>0.8</c:v>
                </c:pt>
                <c:pt idx="135">
                  <c:v>0.8</c:v>
                </c:pt>
                <c:pt idx="136">
                  <c:v>0.8</c:v>
                </c:pt>
                <c:pt idx="137">
                  <c:v>0.8</c:v>
                </c:pt>
                <c:pt idx="138">
                  <c:v>0.8</c:v>
                </c:pt>
                <c:pt idx="139">
                  <c:v>0.8</c:v>
                </c:pt>
                <c:pt idx="140">
                  <c:v>0.8</c:v>
                </c:pt>
                <c:pt idx="141">
                  <c:v>0.8</c:v>
                </c:pt>
                <c:pt idx="142">
                  <c:v>0.8</c:v>
                </c:pt>
                <c:pt idx="143">
                  <c:v>0.8</c:v>
                </c:pt>
                <c:pt idx="144">
                  <c:v>0.8</c:v>
                </c:pt>
                <c:pt idx="145">
                  <c:v>0.8</c:v>
                </c:pt>
                <c:pt idx="146">
                  <c:v>0.8</c:v>
                </c:pt>
                <c:pt idx="147">
                  <c:v>0.8</c:v>
                </c:pt>
                <c:pt idx="148">
                  <c:v>0.8</c:v>
                </c:pt>
                <c:pt idx="149">
                  <c:v>0.8</c:v>
                </c:pt>
                <c:pt idx="150">
                  <c:v>0.8</c:v>
                </c:pt>
                <c:pt idx="151">
                  <c:v>0.8</c:v>
                </c:pt>
                <c:pt idx="152">
                  <c:v>0.8</c:v>
                </c:pt>
                <c:pt idx="153">
                  <c:v>0.8</c:v>
                </c:pt>
                <c:pt idx="154">
                  <c:v>0.8</c:v>
                </c:pt>
                <c:pt idx="155">
                  <c:v>0.8</c:v>
                </c:pt>
                <c:pt idx="156">
                  <c:v>0.8</c:v>
                </c:pt>
                <c:pt idx="157">
                  <c:v>0.8</c:v>
                </c:pt>
                <c:pt idx="158">
                  <c:v>0.8</c:v>
                </c:pt>
                <c:pt idx="159">
                  <c:v>0.8</c:v>
                </c:pt>
                <c:pt idx="160">
                  <c:v>0.8</c:v>
                </c:pt>
                <c:pt idx="161">
                  <c:v>0.8</c:v>
                </c:pt>
                <c:pt idx="162">
                  <c:v>0.8</c:v>
                </c:pt>
                <c:pt idx="163">
                  <c:v>0.8</c:v>
                </c:pt>
                <c:pt idx="164">
                  <c:v>0.8</c:v>
                </c:pt>
                <c:pt idx="165">
                  <c:v>0.8</c:v>
                </c:pt>
                <c:pt idx="166">
                  <c:v>0.8</c:v>
                </c:pt>
                <c:pt idx="167">
                  <c:v>0.8</c:v>
                </c:pt>
                <c:pt idx="168">
                  <c:v>0.8</c:v>
                </c:pt>
                <c:pt idx="169">
                  <c:v>0.8</c:v>
                </c:pt>
                <c:pt idx="170">
                  <c:v>0.8</c:v>
                </c:pt>
                <c:pt idx="171">
                  <c:v>0.8</c:v>
                </c:pt>
                <c:pt idx="172">
                  <c:v>0.8</c:v>
                </c:pt>
                <c:pt idx="173">
                  <c:v>0.8</c:v>
                </c:pt>
                <c:pt idx="174">
                  <c:v>0.8</c:v>
                </c:pt>
                <c:pt idx="175">
                  <c:v>0.8</c:v>
                </c:pt>
                <c:pt idx="176">
                  <c:v>0.8</c:v>
                </c:pt>
                <c:pt idx="177">
                  <c:v>0.8</c:v>
                </c:pt>
                <c:pt idx="178">
                  <c:v>0.8</c:v>
                </c:pt>
                <c:pt idx="179">
                  <c:v>0.8</c:v>
                </c:pt>
                <c:pt idx="180">
                  <c:v>0.8</c:v>
                </c:pt>
                <c:pt idx="181">
                  <c:v>0.8</c:v>
                </c:pt>
                <c:pt idx="182">
                  <c:v>0.8</c:v>
                </c:pt>
                <c:pt idx="183">
                  <c:v>0.8</c:v>
                </c:pt>
                <c:pt idx="184">
                  <c:v>0.8</c:v>
                </c:pt>
                <c:pt idx="185">
                  <c:v>0.8</c:v>
                </c:pt>
                <c:pt idx="186">
                  <c:v>0.8</c:v>
                </c:pt>
                <c:pt idx="187">
                  <c:v>0.8</c:v>
                </c:pt>
                <c:pt idx="188">
                  <c:v>0.8</c:v>
                </c:pt>
                <c:pt idx="189">
                  <c:v>0.8</c:v>
                </c:pt>
                <c:pt idx="190">
                  <c:v>0.8</c:v>
                </c:pt>
                <c:pt idx="191">
                  <c:v>0.866666666666667</c:v>
                </c:pt>
                <c:pt idx="192">
                  <c:v>0.866666666666667</c:v>
                </c:pt>
                <c:pt idx="193">
                  <c:v>0.866666666666667</c:v>
                </c:pt>
                <c:pt idx="194">
                  <c:v>0.866666666666667</c:v>
                </c:pt>
                <c:pt idx="195">
                  <c:v>0.866666666666667</c:v>
                </c:pt>
                <c:pt idx="196">
                  <c:v>0.866666666666667</c:v>
                </c:pt>
                <c:pt idx="197">
                  <c:v>0.866666666666667</c:v>
                </c:pt>
                <c:pt idx="198">
                  <c:v>0.866666666666667</c:v>
                </c:pt>
                <c:pt idx="199">
                  <c:v>0.866666666666667</c:v>
                </c:pt>
                <c:pt idx="200">
                  <c:v>0.866666666666667</c:v>
                </c:pt>
                <c:pt idx="201">
                  <c:v>1</c:v>
                </c:pt>
              </c:numCache>
            </c:numRef>
          </c:val>
        </c:ser>
        <c:ser>
          <c:idx val="2"/>
          <c:order val="2"/>
          <c:tx>
            <c:strRef>
              <c:f>'Cumulative distributions'!$O$1</c:f>
              <c:strCache>
                <c:ptCount val="1"/>
                <c:pt idx="0">
                  <c:v>AI</c:v>
                </c:pt>
              </c:strCache>
            </c:strRef>
          </c:tx>
          <c:spPr>
            <a:solidFill>
              <a:srgbClr val="e6b9b8">
                <a:alpha val="50000"/>
              </a:srgbClr>
            </a:solidFill>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distributions'!$O$2:$O$203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0.0454545454545455</c:v>
                </c:pt>
                <c:pt idx="18">
                  <c:v>0.0454545454545455</c:v>
                </c:pt>
                <c:pt idx="19">
                  <c:v>0.0454545454545455</c:v>
                </c:pt>
                <c:pt idx="20">
                  <c:v>0.0454545454545455</c:v>
                </c:pt>
                <c:pt idx="21">
                  <c:v>0.0454545454545455</c:v>
                </c:pt>
                <c:pt idx="22">
                  <c:v>0.0454545454545455</c:v>
                </c:pt>
                <c:pt idx="23">
                  <c:v>0.0454545454545455</c:v>
                </c:pt>
                <c:pt idx="24">
                  <c:v>0.0454545454545455</c:v>
                </c:pt>
                <c:pt idx="25">
                  <c:v>0.0454545454545455</c:v>
                </c:pt>
                <c:pt idx="26">
                  <c:v>0.136363636363636</c:v>
                </c:pt>
                <c:pt idx="27">
                  <c:v>0.136363636363636</c:v>
                </c:pt>
                <c:pt idx="28">
                  <c:v>0.181818181818182</c:v>
                </c:pt>
                <c:pt idx="29">
                  <c:v>0.181818181818182</c:v>
                </c:pt>
                <c:pt idx="30">
                  <c:v>0.181818181818182</c:v>
                </c:pt>
                <c:pt idx="31">
                  <c:v>0.181818181818182</c:v>
                </c:pt>
                <c:pt idx="32">
                  <c:v>0.181818181818182</c:v>
                </c:pt>
                <c:pt idx="33">
                  <c:v>0.227272727272727</c:v>
                </c:pt>
                <c:pt idx="34">
                  <c:v>0.227272727272727</c:v>
                </c:pt>
                <c:pt idx="35">
                  <c:v>0.227272727272727</c:v>
                </c:pt>
                <c:pt idx="36">
                  <c:v>0.227272727272727</c:v>
                </c:pt>
                <c:pt idx="37">
                  <c:v>0.227272727272727</c:v>
                </c:pt>
                <c:pt idx="38">
                  <c:v>0.227272727272727</c:v>
                </c:pt>
                <c:pt idx="39">
                  <c:v>0.227272727272727</c:v>
                </c:pt>
                <c:pt idx="40">
                  <c:v>0.227272727272727</c:v>
                </c:pt>
                <c:pt idx="41">
                  <c:v>0.227272727272727</c:v>
                </c:pt>
                <c:pt idx="42">
                  <c:v>0.227272727272727</c:v>
                </c:pt>
                <c:pt idx="43">
                  <c:v>0.227272727272727</c:v>
                </c:pt>
                <c:pt idx="44">
                  <c:v>0.227272727272727</c:v>
                </c:pt>
                <c:pt idx="45">
                  <c:v>0.227272727272727</c:v>
                </c:pt>
                <c:pt idx="46">
                  <c:v>0.227272727272727</c:v>
                </c:pt>
                <c:pt idx="47">
                  <c:v>0.227272727272727</c:v>
                </c:pt>
                <c:pt idx="48">
                  <c:v>0.227272727272727</c:v>
                </c:pt>
                <c:pt idx="49">
                  <c:v>0.227272727272727</c:v>
                </c:pt>
                <c:pt idx="50">
                  <c:v>0.227272727272727</c:v>
                </c:pt>
                <c:pt idx="51">
                  <c:v>0.227272727272727</c:v>
                </c:pt>
                <c:pt idx="52">
                  <c:v>0.227272727272727</c:v>
                </c:pt>
                <c:pt idx="53">
                  <c:v>0.227272727272727</c:v>
                </c:pt>
                <c:pt idx="54">
                  <c:v>0.227272727272727</c:v>
                </c:pt>
                <c:pt idx="55">
                  <c:v>0.227272727272727</c:v>
                </c:pt>
                <c:pt idx="56">
                  <c:v>0.227272727272727</c:v>
                </c:pt>
                <c:pt idx="57">
                  <c:v>0.227272727272727</c:v>
                </c:pt>
                <c:pt idx="58">
                  <c:v>0.227272727272727</c:v>
                </c:pt>
                <c:pt idx="59">
                  <c:v>0.227272727272727</c:v>
                </c:pt>
                <c:pt idx="60">
                  <c:v>0.227272727272727</c:v>
                </c:pt>
                <c:pt idx="61">
                  <c:v>0.227272727272727</c:v>
                </c:pt>
                <c:pt idx="62">
                  <c:v>0.227272727272727</c:v>
                </c:pt>
                <c:pt idx="63">
                  <c:v>0.227272727272727</c:v>
                </c:pt>
                <c:pt idx="64">
                  <c:v>0.227272727272727</c:v>
                </c:pt>
                <c:pt idx="65">
                  <c:v>0.227272727272727</c:v>
                </c:pt>
                <c:pt idx="66">
                  <c:v>0.227272727272727</c:v>
                </c:pt>
                <c:pt idx="67">
                  <c:v>0.272727272727273</c:v>
                </c:pt>
                <c:pt idx="68">
                  <c:v>0.272727272727273</c:v>
                </c:pt>
                <c:pt idx="69">
                  <c:v>0.318181818181818</c:v>
                </c:pt>
                <c:pt idx="70">
                  <c:v>0.318181818181818</c:v>
                </c:pt>
                <c:pt idx="71">
                  <c:v>0.409090909090909</c:v>
                </c:pt>
                <c:pt idx="72">
                  <c:v>0.409090909090909</c:v>
                </c:pt>
                <c:pt idx="73">
                  <c:v>0.409090909090909</c:v>
                </c:pt>
                <c:pt idx="74">
                  <c:v>0.409090909090909</c:v>
                </c:pt>
                <c:pt idx="75">
                  <c:v>0.409090909090909</c:v>
                </c:pt>
                <c:pt idx="76">
                  <c:v>0.409090909090909</c:v>
                </c:pt>
                <c:pt idx="77">
                  <c:v>0.409090909090909</c:v>
                </c:pt>
                <c:pt idx="78">
                  <c:v>0.409090909090909</c:v>
                </c:pt>
                <c:pt idx="79">
                  <c:v>0.454545454545455</c:v>
                </c:pt>
                <c:pt idx="80">
                  <c:v>0.5</c:v>
                </c:pt>
                <c:pt idx="81">
                  <c:v>0.545454545454546</c:v>
                </c:pt>
                <c:pt idx="82">
                  <c:v>0.545454545454546</c:v>
                </c:pt>
                <c:pt idx="83">
                  <c:v>0.545454545454546</c:v>
                </c:pt>
                <c:pt idx="84">
                  <c:v>0.545454545454546</c:v>
                </c:pt>
                <c:pt idx="85">
                  <c:v>0.545454545454546</c:v>
                </c:pt>
                <c:pt idx="86">
                  <c:v>0.545454545454546</c:v>
                </c:pt>
                <c:pt idx="87">
                  <c:v>0.545454545454546</c:v>
                </c:pt>
                <c:pt idx="88">
                  <c:v>0.545454545454546</c:v>
                </c:pt>
                <c:pt idx="89">
                  <c:v>0.590909090909091</c:v>
                </c:pt>
                <c:pt idx="90">
                  <c:v>0.590909090909091</c:v>
                </c:pt>
                <c:pt idx="91">
                  <c:v>0.681818181818182</c:v>
                </c:pt>
                <c:pt idx="92">
                  <c:v>0.681818181818182</c:v>
                </c:pt>
                <c:pt idx="93">
                  <c:v>0.681818181818182</c:v>
                </c:pt>
                <c:pt idx="94">
                  <c:v>0.681818181818182</c:v>
                </c:pt>
                <c:pt idx="95">
                  <c:v>0.681818181818182</c:v>
                </c:pt>
                <c:pt idx="96">
                  <c:v>0.681818181818182</c:v>
                </c:pt>
                <c:pt idx="97">
                  <c:v>0.681818181818182</c:v>
                </c:pt>
                <c:pt idx="98">
                  <c:v>0.681818181818182</c:v>
                </c:pt>
                <c:pt idx="99">
                  <c:v>0.681818181818182</c:v>
                </c:pt>
                <c:pt idx="100">
                  <c:v>0.681818181818182</c:v>
                </c:pt>
                <c:pt idx="101">
                  <c:v>0.681818181818182</c:v>
                </c:pt>
                <c:pt idx="102">
                  <c:v>0.681818181818182</c:v>
                </c:pt>
                <c:pt idx="103">
                  <c:v>0.772727272727273</c:v>
                </c:pt>
                <c:pt idx="104">
                  <c:v>0.772727272727273</c:v>
                </c:pt>
                <c:pt idx="105">
                  <c:v>0.772727272727273</c:v>
                </c:pt>
                <c:pt idx="106">
                  <c:v>0.772727272727273</c:v>
                </c:pt>
                <c:pt idx="107">
                  <c:v>0.772727272727273</c:v>
                </c:pt>
                <c:pt idx="108">
                  <c:v>0.772727272727273</c:v>
                </c:pt>
                <c:pt idx="109">
                  <c:v>0.772727272727273</c:v>
                </c:pt>
                <c:pt idx="110">
                  <c:v>0.772727272727273</c:v>
                </c:pt>
                <c:pt idx="111">
                  <c:v>0.772727272727273</c:v>
                </c:pt>
                <c:pt idx="112">
                  <c:v>0.772727272727273</c:v>
                </c:pt>
                <c:pt idx="113">
                  <c:v>0.772727272727273</c:v>
                </c:pt>
                <c:pt idx="114">
                  <c:v>0.772727272727273</c:v>
                </c:pt>
                <c:pt idx="115">
                  <c:v>0.772727272727273</c:v>
                </c:pt>
                <c:pt idx="116">
                  <c:v>0.772727272727273</c:v>
                </c:pt>
                <c:pt idx="117">
                  <c:v>0.772727272727273</c:v>
                </c:pt>
                <c:pt idx="118">
                  <c:v>0.772727272727273</c:v>
                </c:pt>
                <c:pt idx="119">
                  <c:v>0.772727272727273</c:v>
                </c:pt>
                <c:pt idx="120">
                  <c:v>0.772727272727273</c:v>
                </c:pt>
                <c:pt idx="121">
                  <c:v>0.772727272727273</c:v>
                </c:pt>
                <c:pt idx="122">
                  <c:v>0.772727272727273</c:v>
                </c:pt>
                <c:pt idx="123">
                  <c:v>0.772727272727273</c:v>
                </c:pt>
                <c:pt idx="124">
                  <c:v>0.772727272727273</c:v>
                </c:pt>
                <c:pt idx="125">
                  <c:v>0.772727272727273</c:v>
                </c:pt>
                <c:pt idx="126">
                  <c:v>0.772727272727273</c:v>
                </c:pt>
                <c:pt idx="127">
                  <c:v>0.772727272727273</c:v>
                </c:pt>
                <c:pt idx="128">
                  <c:v>0.772727272727273</c:v>
                </c:pt>
                <c:pt idx="129">
                  <c:v>0.772727272727273</c:v>
                </c:pt>
                <c:pt idx="130">
                  <c:v>0.772727272727273</c:v>
                </c:pt>
                <c:pt idx="131">
                  <c:v>0.772727272727273</c:v>
                </c:pt>
                <c:pt idx="132">
                  <c:v>0.772727272727273</c:v>
                </c:pt>
                <c:pt idx="133">
                  <c:v>0.818181818181818</c:v>
                </c:pt>
                <c:pt idx="134">
                  <c:v>0.818181818181818</c:v>
                </c:pt>
                <c:pt idx="135">
                  <c:v>0.818181818181818</c:v>
                </c:pt>
                <c:pt idx="136">
                  <c:v>0.818181818181818</c:v>
                </c:pt>
                <c:pt idx="137">
                  <c:v>0.818181818181818</c:v>
                </c:pt>
                <c:pt idx="138">
                  <c:v>0.818181818181818</c:v>
                </c:pt>
                <c:pt idx="139">
                  <c:v>0.818181818181818</c:v>
                </c:pt>
                <c:pt idx="140">
                  <c:v>0.818181818181818</c:v>
                </c:pt>
                <c:pt idx="141">
                  <c:v>0.863636363636364</c:v>
                </c:pt>
                <c:pt idx="142">
                  <c:v>0.863636363636364</c:v>
                </c:pt>
                <c:pt idx="143">
                  <c:v>0.863636363636364</c:v>
                </c:pt>
                <c:pt idx="144">
                  <c:v>0.863636363636364</c:v>
                </c:pt>
                <c:pt idx="145">
                  <c:v>0.863636363636364</c:v>
                </c:pt>
                <c:pt idx="146">
                  <c:v>0.863636363636364</c:v>
                </c:pt>
                <c:pt idx="147">
                  <c:v>0.863636363636364</c:v>
                </c:pt>
                <c:pt idx="148">
                  <c:v>0.863636363636364</c:v>
                </c:pt>
                <c:pt idx="149">
                  <c:v>0.863636363636364</c:v>
                </c:pt>
                <c:pt idx="150">
                  <c:v>0.863636363636364</c:v>
                </c:pt>
                <c:pt idx="151">
                  <c:v>0.863636363636364</c:v>
                </c:pt>
                <c:pt idx="152">
                  <c:v>0.863636363636364</c:v>
                </c:pt>
                <c:pt idx="153">
                  <c:v>0.954545454545455</c:v>
                </c:pt>
                <c:pt idx="154">
                  <c:v>0.954545454545455</c:v>
                </c:pt>
                <c:pt idx="155">
                  <c:v>0.954545454545455</c:v>
                </c:pt>
                <c:pt idx="156">
                  <c:v>0.954545454545455</c:v>
                </c:pt>
                <c:pt idx="157">
                  <c:v>0.954545454545455</c:v>
                </c:pt>
                <c:pt idx="158">
                  <c:v>0.954545454545455</c:v>
                </c:pt>
                <c:pt idx="159">
                  <c:v>0.954545454545455</c:v>
                </c:pt>
                <c:pt idx="160">
                  <c:v>0.954545454545455</c:v>
                </c:pt>
                <c:pt idx="161">
                  <c:v>0.954545454545455</c:v>
                </c:pt>
                <c:pt idx="162">
                  <c:v>0.954545454545455</c:v>
                </c:pt>
                <c:pt idx="163">
                  <c:v>0.954545454545455</c:v>
                </c:pt>
                <c:pt idx="164">
                  <c:v>0.954545454545455</c:v>
                </c:pt>
                <c:pt idx="165">
                  <c:v>0.954545454545455</c:v>
                </c:pt>
                <c:pt idx="166">
                  <c:v>0.954545454545455</c:v>
                </c:pt>
                <c:pt idx="167">
                  <c:v>0.954545454545455</c:v>
                </c:pt>
                <c:pt idx="168">
                  <c:v>0.954545454545455</c:v>
                </c:pt>
                <c:pt idx="169">
                  <c:v>0.954545454545455</c:v>
                </c:pt>
                <c:pt idx="170">
                  <c:v>0.954545454545455</c:v>
                </c:pt>
                <c:pt idx="171">
                  <c:v>0.954545454545455</c:v>
                </c:pt>
                <c:pt idx="172">
                  <c:v>0.954545454545455</c:v>
                </c:pt>
                <c:pt idx="173">
                  <c:v>0.954545454545455</c:v>
                </c:pt>
                <c:pt idx="174">
                  <c:v>0.954545454545455</c:v>
                </c:pt>
                <c:pt idx="175">
                  <c:v>0.954545454545455</c:v>
                </c:pt>
                <c:pt idx="176">
                  <c:v>0.954545454545455</c:v>
                </c:pt>
                <c:pt idx="177">
                  <c:v>0.954545454545455</c:v>
                </c:pt>
                <c:pt idx="178">
                  <c:v>0.954545454545455</c:v>
                </c:pt>
                <c:pt idx="179">
                  <c:v>0.954545454545455</c:v>
                </c:pt>
                <c:pt idx="180">
                  <c:v>0.954545454545455</c:v>
                </c:pt>
                <c:pt idx="181">
                  <c:v>0.954545454545455</c:v>
                </c:pt>
                <c:pt idx="182">
                  <c:v>0.954545454545455</c:v>
                </c:pt>
                <c:pt idx="183">
                  <c:v>0.954545454545455</c:v>
                </c:pt>
                <c:pt idx="184">
                  <c:v>0.954545454545455</c:v>
                </c:pt>
                <c:pt idx="185">
                  <c:v>0.954545454545455</c:v>
                </c:pt>
                <c:pt idx="186">
                  <c:v>0.954545454545455</c:v>
                </c:pt>
                <c:pt idx="187">
                  <c:v>0.954545454545455</c:v>
                </c:pt>
                <c:pt idx="188">
                  <c:v>0.954545454545455</c:v>
                </c:pt>
                <c:pt idx="189">
                  <c:v>0.954545454545455</c:v>
                </c:pt>
                <c:pt idx="190">
                  <c:v>0.954545454545455</c:v>
                </c:pt>
                <c:pt idx="191">
                  <c:v>0.954545454545455</c:v>
                </c:pt>
                <c:pt idx="192">
                  <c:v>0.954545454545455</c:v>
                </c:pt>
                <c:pt idx="193">
                  <c:v>0.954545454545455</c:v>
                </c:pt>
                <c:pt idx="194">
                  <c:v>0.954545454545455</c:v>
                </c:pt>
                <c:pt idx="195">
                  <c:v>0.954545454545455</c:v>
                </c:pt>
                <c:pt idx="196">
                  <c:v>0.954545454545455</c:v>
                </c:pt>
                <c:pt idx="197">
                  <c:v>0.954545454545455</c:v>
                </c:pt>
                <c:pt idx="198">
                  <c:v>0.954545454545455</c:v>
                </c:pt>
                <c:pt idx="199">
                  <c:v>0.954545454545455</c:v>
                </c:pt>
                <c:pt idx="200">
                  <c:v>0.954545454545455</c:v>
                </c:pt>
                <c:pt idx="201">
                  <c:v>1</c:v>
                </c:pt>
              </c:numCache>
            </c:numRef>
          </c:val>
        </c:ser>
        <c:ser>
          <c:idx val="3"/>
          <c:order val="3"/>
          <c:tx>
            <c:strRef>
              <c:f>'Cumulative distributions'!$N$1</c:f>
              <c:strCache>
                <c:ptCount val="1"/>
                <c:pt idx="0">
                  <c:v>AGI</c:v>
                </c:pt>
              </c:strCache>
            </c:strRef>
          </c:tx>
          <c:spPr>
            <a:solidFill>
              <a:srgbClr val="b9cde5">
                <a:alpha val="50000"/>
              </a:srgbClr>
            </a:solidFill>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distributions'!$N$2:$N$203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0.0769230769230769</c:v>
                </c:pt>
                <c:pt idx="62">
                  <c:v>0.0769230769230769</c:v>
                </c:pt>
                <c:pt idx="63">
                  <c:v>0.0769230769230769</c:v>
                </c:pt>
                <c:pt idx="64">
                  <c:v>0.0769230769230769</c:v>
                </c:pt>
                <c:pt idx="65">
                  <c:v>0.0769230769230769</c:v>
                </c:pt>
                <c:pt idx="66">
                  <c:v>0.153846153846154</c:v>
                </c:pt>
                <c:pt idx="67">
                  <c:v>0.230769230769231</c:v>
                </c:pt>
                <c:pt idx="68">
                  <c:v>0.307692307692308</c:v>
                </c:pt>
                <c:pt idx="69">
                  <c:v>0.307692307692308</c:v>
                </c:pt>
                <c:pt idx="70">
                  <c:v>0.307692307692308</c:v>
                </c:pt>
                <c:pt idx="71">
                  <c:v>0.461538461538462</c:v>
                </c:pt>
                <c:pt idx="72">
                  <c:v>0.461538461538462</c:v>
                </c:pt>
                <c:pt idx="73">
                  <c:v>0.538461538461538</c:v>
                </c:pt>
                <c:pt idx="74">
                  <c:v>0.538461538461538</c:v>
                </c:pt>
                <c:pt idx="75">
                  <c:v>0.538461538461538</c:v>
                </c:pt>
                <c:pt idx="76">
                  <c:v>0.615384615384615</c:v>
                </c:pt>
                <c:pt idx="77">
                  <c:v>0.615384615384615</c:v>
                </c:pt>
                <c:pt idx="78">
                  <c:v>0.615384615384615</c:v>
                </c:pt>
                <c:pt idx="79">
                  <c:v>0.615384615384615</c:v>
                </c:pt>
                <c:pt idx="80">
                  <c:v>0.615384615384615</c:v>
                </c:pt>
                <c:pt idx="81">
                  <c:v>0.615384615384615</c:v>
                </c:pt>
                <c:pt idx="82">
                  <c:v>0.692307692307692</c:v>
                </c:pt>
                <c:pt idx="83">
                  <c:v>0.769230769230769</c:v>
                </c:pt>
                <c:pt idx="84">
                  <c:v>0.769230769230769</c:v>
                </c:pt>
                <c:pt idx="85">
                  <c:v>0.769230769230769</c:v>
                </c:pt>
                <c:pt idx="86">
                  <c:v>0.846153846153846</c:v>
                </c:pt>
                <c:pt idx="87">
                  <c:v>0.846153846153846</c:v>
                </c:pt>
                <c:pt idx="88">
                  <c:v>0.846153846153846</c:v>
                </c:pt>
                <c:pt idx="89">
                  <c:v>0.846153846153846</c:v>
                </c:pt>
                <c:pt idx="90">
                  <c:v>0.846153846153846</c:v>
                </c:pt>
                <c:pt idx="91">
                  <c:v>0.846153846153846</c:v>
                </c:pt>
                <c:pt idx="92">
                  <c:v>0.846153846153846</c:v>
                </c:pt>
                <c:pt idx="93">
                  <c:v>0.923076923076923</c:v>
                </c:pt>
                <c:pt idx="94">
                  <c:v>0.923076923076923</c:v>
                </c:pt>
                <c:pt idx="95">
                  <c:v>0.923076923076923</c:v>
                </c:pt>
                <c:pt idx="96">
                  <c:v>0.923076923076923</c:v>
                </c:pt>
                <c:pt idx="97">
                  <c:v>0.923076923076923</c:v>
                </c:pt>
                <c:pt idx="98">
                  <c:v>0.923076923076923</c:v>
                </c:pt>
                <c:pt idx="99">
                  <c:v>0.923076923076923</c:v>
                </c:pt>
                <c:pt idx="100">
                  <c:v>0.923076923076923</c:v>
                </c:pt>
                <c:pt idx="101">
                  <c:v>0.923076923076923</c:v>
                </c:pt>
                <c:pt idx="102">
                  <c:v>0.923076923076923</c:v>
                </c:pt>
                <c:pt idx="103">
                  <c:v>0.923076923076923</c:v>
                </c:pt>
                <c:pt idx="104">
                  <c:v>0.923076923076923</c:v>
                </c:pt>
                <c:pt idx="105">
                  <c:v>0.923076923076923</c:v>
                </c:pt>
                <c:pt idx="106">
                  <c:v>0.923076923076923</c:v>
                </c:pt>
                <c:pt idx="107">
                  <c:v>0.923076923076923</c:v>
                </c:pt>
                <c:pt idx="108">
                  <c:v>0.923076923076923</c:v>
                </c:pt>
                <c:pt idx="109">
                  <c:v>0.923076923076923</c:v>
                </c:pt>
                <c:pt idx="110">
                  <c:v>0.923076923076923</c:v>
                </c:pt>
                <c:pt idx="111">
                  <c:v>0.923076923076923</c:v>
                </c:pt>
                <c:pt idx="112">
                  <c:v>0.923076923076923</c:v>
                </c:pt>
                <c:pt idx="113">
                  <c:v>0.923076923076923</c:v>
                </c:pt>
                <c:pt idx="114">
                  <c:v>0.923076923076923</c:v>
                </c:pt>
                <c:pt idx="115">
                  <c:v>0.923076923076923</c:v>
                </c:pt>
                <c:pt idx="116">
                  <c:v>0.923076923076923</c:v>
                </c:pt>
                <c:pt idx="117">
                  <c:v>0.923076923076923</c:v>
                </c:pt>
                <c:pt idx="118">
                  <c:v>0.923076923076923</c:v>
                </c:pt>
                <c:pt idx="119">
                  <c:v>0.923076923076923</c:v>
                </c:pt>
                <c:pt idx="120">
                  <c:v>0.923076923076923</c:v>
                </c:pt>
                <c:pt idx="121">
                  <c:v>0.923076923076923</c:v>
                </c:pt>
                <c:pt idx="122">
                  <c:v>0.923076923076923</c:v>
                </c:pt>
                <c:pt idx="123">
                  <c:v>0.923076923076923</c:v>
                </c:pt>
                <c:pt idx="124">
                  <c:v>0.923076923076923</c:v>
                </c:pt>
                <c:pt idx="125">
                  <c:v>0.923076923076923</c:v>
                </c:pt>
                <c:pt idx="126">
                  <c:v>0.923076923076923</c:v>
                </c:pt>
                <c:pt idx="127">
                  <c:v>0.923076923076923</c:v>
                </c:pt>
                <c:pt idx="128">
                  <c:v>0.923076923076923</c:v>
                </c:pt>
                <c:pt idx="129">
                  <c:v>0.923076923076923</c:v>
                </c:pt>
                <c:pt idx="130">
                  <c:v>0.923076923076923</c:v>
                </c:pt>
                <c:pt idx="131">
                  <c:v>0.923076923076923</c:v>
                </c:pt>
                <c:pt idx="132">
                  <c:v>0.923076923076923</c:v>
                </c:pt>
                <c:pt idx="133">
                  <c:v>0.923076923076923</c:v>
                </c:pt>
                <c:pt idx="134">
                  <c:v>0.923076923076923</c:v>
                </c:pt>
                <c:pt idx="135">
                  <c:v>0.923076923076923</c:v>
                </c:pt>
                <c:pt idx="136">
                  <c:v>0.923076923076923</c:v>
                </c:pt>
                <c:pt idx="137">
                  <c:v>0.923076923076923</c:v>
                </c:pt>
                <c:pt idx="138">
                  <c:v>0.923076923076923</c:v>
                </c:pt>
                <c:pt idx="139">
                  <c:v>0.923076923076923</c:v>
                </c:pt>
                <c:pt idx="140">
                  <c:v>0.923076923076923</c:v>
                </c:pt>
                <c:pt idx="141">
                  <c:v>0.923076923076923</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numCache>
            </c:numRef>
          </c:val>
        </c:ser>
        <c:axId val="67631951"/>
        <c:axId val="17411429"/>
      </c:areaChart>
      <c:catAx>
        <c:axId val="67631951"/>
        <c:scaling>
          <c:orientation val="minMax"/>
        </c:scaling>
        <c:delete val="0"/>
        <c:axPos val="b"/>
        <c:numFmt formatCode="General"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17411429"/>
        <c:crosses val="autoZero"/>
        <c:auto val="1"/>
        <c:lblAlgn val="ctr"/>
        <c:lblOffset val="100"/>
      </c:catAx>
      <c:valAx>
        <c:axId val="17411429"/>
        <c:scaling>
          <c:orientation val="minMax"/>
          <c:max val="1"/>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67631951"/>
        <c:crosses val="autoZero"/>
      </c:valAx>
      <c:spPr>
        <a:solidFill>
          <a:srgbClr val="ffffff"/>
        </a:solidFill>
        <a:ln>
          <a:noFill/>
        </a:ln>
      </c:spPr>
    </c:plotArea>
    <c:legend>
      <c:legendPos val="r"/>
      <c:overlay val="0"/>
      <c:spPr>
        <a:noFill/>
        <a:ln>
          <a:noFill/>
        </a:ln>
      </c:spPr>
    </c:legend>
    <c:plotVisOnly val="1"/>
    <c:dispBlanksAs val="zero"/>
  </c:chart>
  <c:spPr>
    <a:solidFill>
      <a:srgbClr val="ffffff"/>
    </a:solidFill>
    <a:ln>
      <a:noFill/>
    </a:ln>
  </c:spPr>
</c:chartSpace>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plotArea>
      <c:areaChart>
        <c:grouping val="standard"/>
        <c:ser>
          <c:idx val="0"/>
          <c:order val="0"/>
          <c:tx>
            <c:strRef>
              <c:f>'Cumulative distributions'!$T$1</c:f>
              <c:strCache>
                <c:ptCount val="1"/>
                <c:pt idx="0">
                  <c:v>Late All</c:v>
                </c:pt>
              </c:strCache>
            </c:strRef>
          </c:tx>
          <c:spPr>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distributions'!$T$2:$T$203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0.025</c:v>
                </c:pt>
                <c:pt idx="59">
                  <c:v>0.025</c:v>
                </c:pt>
                <c:pt idx="60">
                  <c:v>0.025</c:v>
                </c:pt>
                <c:pt idx="61">
                  <c:v>0.075</c:v>
                </c:pt>
                <c:pt idx="62">
                  <c:v>0.075</c:v>
                </c:pt>
                <c:pt idx="63">
                  <c:v>0.075</c:v>
                </c:pt>
                <c:pt idx="64">
                  <c:v>0.075</c:v>
                </c:pt>
                <c:pt idx="65">
                  <c:v>0.075</c:v>
                </c:pt>
                <c:pt idx="66">
                  <c:v>0.1</c:v>
                </c:pt>
                <c:pt idx="67">
                  <c:v>0.15</c:v>
                </c:pt>
                <c:pt idx="68">
                  <c:v>0.175</c:v>
                </c:pt>
                <c:pt idx="69">
                  <c:v>0.175</c:v>
                </c:pt>
                <c:pt idx="70">
                  <c:v>0.2</c:v>
                </c:pt>
                <c:pt idx="71">
                  <c:v>0.325</c:v>
                </c:pt>
                <c:pt idx="72">
                  <c:v>0.325</c:v>
                </c:pt>
                <c:pt idx="73">
                  <c:v>0.35</c:v>
                </c:pt>
                <c:pt idx="74">
                  <c:v>0.35</c:v>
                </c:pt>
                <c:pt idx="75">
                  <c:v>0.35</c:v>
                </c:pt>
                <c:pt idx="76">
                  <c:v>0.4</c:v>
                </c:pt>
                <c:pt idx="77">
                  <c:v>0.4</c:v>
                </c:pt>
                <c:pt idx="78">
                  <c:v>0.4</c:v>
                </c:pt>
                <c:pt idx="79">
                  <c:v>0.4</c:v>
                </c:pt>
                <c:pt idx="80">
                  <c:v>0.425</c:v>
                </c:pt>
                <c:pt idx="81">
                  <c:v>0.475</c:v>
                </c:pt>
                <c:pt idx="82">
                  <c:v>0.5</c:v>
                </c:pt>
                <c:pt idx="83">
                  <c:v>0.525</c:v>
                </c:pt>
                <c:pt idx="84">
                  <c:v>0.525</c:v>
                </c:pt>
                <c:pt idx="85">
                  <c:v>0.525</c:v>
                </c:pt>
                <c:pt idx="86">
                  <c:v>0.55</c:v>
                </c:pt>
                <c:pt idx="87">
                  <c:v>0.55</c:v>
                </c:pt>
                <c:pt idx="88">
                  <c:v>0.55</c:v>
                </c:pt>
                <c:pt idx="89">
                  <c:v>0.575</c:v>
                </c:pt>
                <c:pt idx="90">
                  <c:v>0.575</c:v>
                </c:pt>
                <c:pt idx="91">
                  <c:v>0.625</c:v>
                </c:pt>
                <c:pt idx="92">
                  <c:v>0.625</c:v>
                </c:pt>
                <c:pt idx="93">
                  <c:v>0.65</c:v>
                </c:pt>
                <c:pt idx="94">
                  <c:v>0.65</c:v>
                </c:pt>
                <c:pt idx="95">
                  <c:v>0.675</c:v>
                </c:pt>
                <c:pt idx="96">
                  <c:v>0.675</c:v>
                </c:pt>
                <c:pt idx="97">
                  <c:v>0.675</c:v>
                </c:pt>
                <c:pt idx="98">
                  <c:v>0.675</c:v>
                </c:pt>
                <c:pt idx="99">
                  <c:v>0.675</c:v>
                </c:pt>
                <c:pt idx="100">
                  <c:v>0.675</c:v>
                </c:pt>
                <c:pt idx="101">
                  <c:v>0.675</c:v>
                </c:pt>
                <c:pt idx="102">
                  <c:v>0.7</c:v>
                </c:pt>
                <c:pt idx="103">
                  <c:v>0.75</c:v>
                </c:pt>
                <c:pt idx="104">
                  <c:v>0.75</c:v>
                </c:pt>
                <c:pt idx="105">
                  <c:v>0.75</c:v>
                </c:pt>
                <c:pt idx="106">
                  <c:v>0.75</c:v>
                </c:pt>
                <c:pt idx="107">
                  <c:v>0.75</c:v>
                </c:pt>
                <c:pt idx="108">
                  <c:v>0.75</c:v>
                </c:pt>
                <c:pt idx="109">
                  <c:v>0.75</c:v>
                </c:pt>
                <c:pt idx="110">
                  <c:v>0.75</c:v>
                </c:pt>
                <c:pt idx="111">
                  <c:v>0.75</c:v>
                </c:pt>
                <c:pt idx="112">
                  <c:v>0.75</c:v>
                </c:pt>
                <c:pt idx="113">
                  <c:v>0.75</c:v>
                </c:pt>
                <c:pt idx="114">
                  <c:v>0.75</c:v>
                </c:pt>
                <c:pt idx="115">
                  <c:v>0.75</c:v>
                </c:pt>
                <c:pt idx="116">
                  <c:v>0.75</c:v>
                </c:pt>
                <c:pt idx="117">
                  <c:v>0.75</c:v>
                </c:pt>
                <c:pt idx="118">
                  <c:v>0.75</c:v>
                </c:pt>
                <c:pt idx="119">
                  <c:v>0.75</c:v>
                </c:pt>
                <c:pt idx="120">
                  <c:v>0.75</c:v>
                </c:pt>
                <c:pt idx="121">
                  <c:v>0.75</c:v>
                </c:pt>
                <c:pt idx="122">
                  <c:v>0.75</c:v>
                </c:pt>
                <c:pt idx="123">
                  <c:v>0.75</c:v>
                </c:pt>
                <c:pt idx="124">
                  <c:v>0.75</c:v>
                </c:pt>
                <c:pt idx="125">
                  <c:v>0.75</c:v>
                </c:pt>
                <c:pt idx="126">
                  <c:v>0.75</c:v>
                </c:pt>
                <c:pt idx="127">
                  <c:v>0.75</c:v>
                </c:pt>
                <c:pt idx="128">
                  <c:v>0.75</c:v>
                </c:pt>
                <c:pt idx="129">
                  <c:v>0.75</c:v>
                </c:pt>
                <c:pt idx="130">
                  <c:v>0.75</c:v>
                </c:pt>
                <c:pt idx="131">
                  <c:v>0.75</c:v>
                </c:pt>
                <c:pt idx="132">
                  <c:v>0.75</c:v>
                </c:pt>
                <c:pt idx="133">
                  <c:v>0.775</c:v>
                </c:pt>
                <c:pt idx="134">
                  <c:v>0.775</c:v>
                </c:pt>
                <c:pt idx="135">
                  <c:v>0.775</c:v>
                </c:pt>
                <c:pt idx="136">
                  <c:v>0.775</c:v>
                </c:pt>
                <c:pt idx="137">
                  <c:v>0.775</c:v>
                </c:pt>
                <c:pt idx="138">
                  <c:v>0.775</c:v>
                </c:pt>
                <c:pt idx="139">
                  <c:v>0.775</c:v>
                </c:pt>
                <c:pt idx="140">
                  <c:v>0.775</c:v>
                </c:pt>
                <c:pt idx="141">
                  <c:v>0.825</c:v>
                </c:pt>
                <c:pt idx="142">
                  <c:v>0.875</c:v>
                </c:pt>
                <c:pt idx="143">
                  <c:v>0.875</c:v>
                </c:pt>
                <c:pt idx="144">
                  <c:v>0.875</c:v>
                </c:pt>
                <c:pt idx="145">
                  <c:v>0.875</c:v>
                </c:pt>
                <c:pt idx="146">
                  <c:v>0.875</c:v>
                </c:pt>
                <c:pt idx="147">
                  <c:v>0.875</c:v>
                </c:pt>
                <c:pt idx="148">
                  <c:v>0.875</c:v>
                </c:pt>
                <c:pt idx="149">
                  <c:v>0.875</c:v>
                </c:pt>
                <c:pt idx="150">
                  <c:v>0.875</c:v>
                </c:pt>
                <c:pt idx="151">
                  <c:v>0.875</c:v>
                </c:pt>
                <c:pt idx="152">
                  <c:v>0.875</c:v>
                </c:pt>
                <c:pt idx="153">
                  <c:v>0.925</c:v>
                </c:pt>
                <c:pt idx="154">
                  <c:v>0.925</c:v>
                </c:pt>
                <c:pt idx="155">
                  <c:v>0.925</c:v>
                </c:pt>
                <c:pt idx="156">
                  <c:v>0.925</c:v>
                </c:pt>
                <c:pt idx="157">
                  <c:v>0.925</c:v>
                </c:pt>
                <c:pt idx="158">
                  <c:v>0.925</c:v>
                </c:pt>
                <c:pt idx="159">
                  <c:v>0.925</c:v>
                </c:pt>
                <c:pt idx="160">
                  <c:v>0.925</c:v>
                </c:pt>
                <c:pt idx="161">
                  <c:v>0.925</c:v>
                </c:pt>
                <c:pt idx="162">
                  <c:v>0.925</c:v>
                </c:pt>
                <c:pt idx="163">
                  <c:v>0.925</c:v>
                </c:pt>
                <c:pt idx="164">
                  <c:v>0.925</c:v>
                </c:pt>
                <c:pt idx="165">
                  <c:v>0.925</c:v>
                </c:pt>
                <c:pt idx="166">
                  <c:v>0.925</c:v>
                </c:pt>
                <c:pt idx="167">
                  <c:v>0.925</c:v>
                </c:pt>
                <c:pt idx="168">
                  <c:v>0.925</c:v>
                </c:pt>
                <c:pt idx="169">
                  <c:v>0.925</c:v>
                </c:pt>
                <c:pt idx="170">
                  <c:v>0.925</c:v>
                </c:pt>
                <c:pt idx="171">
                  <c:v>0.925</c:v>
                </c:pt>
                <c:pt idx="172">
                  <c:v>0.925</c:v>
                </c:pt>
                <c:pt idx="173">
                  <c:v>0.925</c:v>
                </c:pt>
                <c:pt idx="174">
                  <c:v>0.925</c:v>
                </c:pt>
                <c:pt idx="175">
                  <c:v>0.925</c:v>
                </c:pt>
                <c:pt idx="176">
                  <c:v>0.925</c:v>
                </c:pt>
                <c:pt idx="177">
                  <c:v>0.925</c:v>
                </c:pt>
                <c:pt idx="178">
                  <c:v>0.925</c:v>
                </c:pt>
                <c:pt idx="179">
                  <c:v>0.925</c:v>
                </c:pt>
                <c:pt idx="180">
                  <c:v>0.925</c:v>
                </c:pt>
                <c:pt idx="181">
                  <c:v>0.925</c:v>
                </c:pt>
                <c:pt idx="182">
                  <c:v>0.925</c:v>
                </c:pt>
                <c:pt idx="183">
                  <c:v>0.925</c:v>
                </c:pt>
                <c:pt idx="184">
                  <c:v>0.925</c:v>
                </c:pt>
                <c:pt idx="185">
                  <c:v>0.925</c:v>
                </c:pt>
                <c:pt idx="186">
                  <c:v>0.925</c:v>
                </c:pt>
                <c:pt idx="187">
                  <c:v>0.925</c:v>
                </c:pt>
                <c:pt idx="188">
                  <c:v>0.925</c:v>
                </c:pt>
                <c:pt idx="189">
                  <c:v>0.925</c:v>
                </c:pt>
                <c:pt idx="190">
                  <c:v>0.925</c:v>
                </c:pt>
                <c:pt idx="191">
                  <c:v>0.925</c:v>
                </c:pt>
                <c:pt idx="192">
                  <c:v>0.925</c:v>
                </c:pt>
                <c:pt idx="193">
                  <c:v>0.925</c:v>
                </c:pt>
                <c:pt idx="194">
                  <c:v>0.925</c:v>
                </c:pt>
                <c:pt idx="195">
                  <c:v>0.925</c:v>
                </c:pt>
                <c:pt idx="196">
                  <c:v>0.925</c:v>
                </c:pt>
                <c:pt idx="197">
                  <c:v>0.925</c:v>
                </c:pt>
                <c:pt idx="198">
                  <c:v>0.925</c:v>
                </c:pt>
                <c:pt idx="199">
                  <c:v>0.925</c:v>
                </c:pt>
                <c:pt idx="200">
                  <c:v>0.925</c:v>
                </c:pt>
                <c:pt idx="201">
                  <c:v>1</c:v>
                </c:pt>
              </c:numCache>
            </c:numRef>
          </c:val>
        </c:ser>
        <c:ser>
          <c:idx val="1"/>
          <c:order val="1"/>
          <c:tx>
            <c:strRef>
              <c:f>'Cumulative distributions'!$S$1</c:f>
              <c:strCache>
                <c:ptCount val="1"/>
                <c:pt idx="0">
                  <c:v>Early All</c:v>
                </c:pt>
              </c:strCache>
            </c:strRef>
          </c:tx>
          <c:spPr>
            <a:solidFill>
              <a:srgbClr val="4f81bd">
                <a:alpha val="10000"/>
              </a:srgbClr>
            </a:solidFill>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distributions'!$S$2:$S$203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0.0555555555555556</c:v>
                </c:pt>
                <c:pt idx="18">
                  <c:v>0.0555555555555556</c:v>
                </c:pt>
                <c:pt idx="19">
                  <c:v>0.111111111111111</c:v>
                </c:pt>
                <c:pt idx="20">
                  <c:v>0.111111111111111</c:v>
                </c:pt>
                <c:pt idx="21">
                  <c:v>0.111111111111111</c:v>
                </c:pt>
                <c:pt idx="22">
                  <c:v>0.111111111111111</c:v>
                </c:pt>
                <c:pt idx="23">
                  <c:v>0.111111111111111</c:v>
                </c:pt>
                <c:pt idx="24">
                  <c:v>0.111111111111111</c:v>
                </c:pt>
                <c:pt idx="25">
                  <c:v>0.111111111111111</c:v>
                </c:pt>
                <c:pt idx="26">
                  <c:v>0.222222222222222</c:v>
                </c:pt>
                <c:pt idx="27">
                  <c:v>0.222222222222222</c:v>
                </c:pt>
                <c:pt idx="28">
                  <c:v>0.277777777777778</c:v>
                </c:pt>
                <c:pt idx="29">
                  <c:v>0.277777777777778</c:v>
                </c:pt>
                <c:pt idx="30">
                  <c:v>0.277777777777778</c:v>
                </c:pt>
                <c:pt idx="31">
                  <c:v>0.277777777777778</c:v>
                </c:pt>
                <c:pt idx="32">
                  <c:v>0.277777777777778</c:v>
                </c:pt>
                <c:pt idx="33">
                  <c:v>0.333333333333333</c:v>
                </c:pt>
                <c:pt idx="34">
                  <c:v>0.333333333333333</c:v>
                </c:pt>
                <c:pt idx="35">
                  <c:v>0.333333333333333</c:v>
                </c:pt>
                <c:pt idx="36">
                  <c:v>0.333333333333333</c:v>
                </c:pt>
                <c:pt idx="37">
                  <c:v>0.333333333333333</c:v>
                </c:pt>
                <c:pt idx="38">
                  <c:v>0.333333333333333</c:v>
                </c:pt>
                <c:pt idx="39">
                  <c:v>0.333333333333333</c:v>
                </c:pt>
                <c:pt idx="40">
                  <c:v>0.333333333333333</c:v>
                </c:pt>
                <c:pt idx="41">
                  <c:v>0.333333333333333</c:v>
                </c:pt>
                <c:pt idx="42">
                  <c:v>0.333333333333333</c:v>
                </c:pt>
                <c:pt idx="43">
                  <c:v>0.333333333333333</c:v>
                </c:pt>
                <c:pt idx="44">
                  <c:v>0.333333333333333</c:v>
                </c:pt>
                <c:pt idx="45">
                  <c:v>0.333333333333333</c:v>
                </c:pt>
                <c:pt idx="46">
                  <c:v>0.333333333333333</c:v>
                </c:pt>
                <c:pt idx="47">
                  <c:v>0.333333333333333</c:v>
                </c:pt>
                <c:pt idx="48">
                  <c:v>0.333333333333333</c:v>
                </c:pt>
                <c:pt idx="49">
                  <c:v>0.333333333333333</c:v>
                </c:pt>
                <c:pt idx="50">
                  <c:v>0.333333333333333</c:v>
                </c:pt>
                <c:pt idx="51">
                  <c:v>0.388888888888889</c:v>
                </c:pt>
                <c:pt idx="52">
                  <c:v>0.388888888888889</c:v>
                </c:pt>
                <c:pt idx="53">
                  <c:v>0.388888888888889</c:v>
                </c:pt>
                <c:pt idx="54">
                  <c:v>0.388888888888889</c:v>
                </c:pt>
                <c:pt idx="55">
                  <c:v>0.388888888888889</c:v>
                </c:pt>
                <c:pt idx="56">
                  <c:v>0.388888888888889</c:v>
                </c:pt>
                <c:pt idx="57">
                  <c:v>0.388888888888889</c:v>
                </c:pt>
                <c:pt idx="58">
                  <c:v>0.388888888888889</c:v>
                </c:pt>
                <c:pt idx="59">
                  <c:v>0.388888888888889</c:v>
                </c:pt>
                <c:pt idx="60">
                  <c:v>0.444444444444444</c:v>
                </c:pt>
                <c:pt idx="61">
                  <c:v>0.5</c:v>
                </c:pt>
                <c:pt idx="62">
                  <c:v>0.5</c:v>
                </c:pt>
                <c:pt idx="63">
                  <c:v>0.5</c:v>
                </c:pt>
                <c:pt idx="64">
                  <c:v>0.5</c:v>
                </c:pt>
                <c:pt idx="65">
                  <c:v>0.5</c:v>
                </c:pt>
                <c:pt idx="66">
                  <c:v>0.5</c:v>
                </c:pt>
                <c:pt idx="67">
                  <c:v>0.5</c:v>
                </c:pt>
                <c:pt idx="68">
                  <c:v>0.5</c:v>
                </c:pt>
                <c:pt idx="69">
                  <c:v>0.555555555555556</c:v>
                </c:pt>
                <c:pt idx="70">
                  <c:v>0.555555555555556</c:v>
                </c:pt>
                <c:pt idx="71">
                  <c:v>0.666666666666667</c:v>
                </c:pt>
                <c:pt idx="72">
                  <c:v>0.666666666666667</c:v>
                </c:pt>
                <c:pt idx="73">
                  <c:v>0.666666666666667</c:v>
                </c:pt>
                <c:pt idx="74">
                  <c:v>0.666666666666667</c:v>
                </c:pt>
                <c:pt idx="75">
                  <c:v>0.666666666666667</c:v>
                </c:pt>
                <c:pt idx="76">
                  <c:v>0.722222222222222</c:v>
                </c:pt>
                <c:pt idx="77">
                  <c:v>0.722222222222222</c:v>
                </c:pt>
                <c:pt idx="78">
                  <c:v>0.722222222222222</c:v>
                </c:pt>
                <c:pt idx="79">
                  <c:v>0.777777777777778</c:v>
                </c:pt>
                <c:pt idx="80">
                  <c:v>0.777777777777778</c:v>
                </c:pt>
                <c:pt idx="81">
                  <c:v>0.777777777777778</c:v>
                </c:pt>
                <c:pt idx="82">
                  <c:v>0.777777777777778</c:v>
                </c:pt>
                <c:pt idx="83">
                  <c:v>0.777777777777778</c:v>
                </c:pt>
                <c:pt idx="84">
                  <c:v>0.777777777777778</c:v>
                </c:pt>
                <c:pt idx="85">
                  <c:v>0.777777777777778</c:v>
                </c:pt>
                <c:pt idx="86">
                  <c:v>0.777777777777778</c:v>
                </c:pt>
                <c:pt idx="87">
                  <c:v>0.777777777777778</c:v>
                </c:pt>
                <c:pt idx="88">
                  <c:v>0.777777777777778</c:v>
                </c:pt>
                <c:pt idx="89">
                  <c:v>0.777777777777778</c:v>
                </c:pt>
                <c:pt idx="90">
                  <c:v>0.777777777777778</c:v>
                </c:pt>
                <c:pt idx="91">
                  <c:v>0.833333333333333</c:v>
                </c:pt>
                <c:pt idx="92">
                  <c:v>0.833333333333333</c:v>
                </c:pt>
                <c:pt idx="93">
                  <c:v>0.833333333333333</c:v>
                </c:pt>
                <c:pt idx="94">
                  <c:v>0.833333333333333</c:v>
                </c:pt>
                <c:pt idx="95">
                  <c:v>0.833333333333333</c:v>
                </c:pt>
                <c:pt idx="96">
                  <c:v>0.833333333333333</c:v>
                </c:pt>
                <c:pt idx="97">
                  <c:v>0.833333333333333</c:v>
                </c:pt>
                <c:pt idx="98">
                  <c:v>0.833333333333333</c:v>
                </c:pt>
                <c:pt idx="99">
                  <c:v>0.833333333333333</c:v>
                </c:pt>
                <c:pt idx="100">
                  <c:v>0.833333333333333</c:v>
                </c:pt>
                <c:pt idx="101">
                  <c:v>0.833333333333333</c:v>
                </c:pt>
                <c:pt idx="102">
                  <c:v>0.833333333333333</c:v>
                </c:pt>
                <c:pt idx="103">
                  <c:v>0.833333333333333</c:v>
                </c:pt>
                <c:pt idx="104">
                  <c:v>0.833333333333333</c:v>
                </c:pt>
                <c:pt idx="105">
                  <c:v>0.833333333333333</c:v>
                </c:pt>
                <c:pt idx="106">
                  <c:v>0.833333333333333</c:v>
                </c:pt>
                <c:pt idx="107">
                  <c:v>0.833333333333333</c:v>
                </c:pt>
                <c:pt idx="108">
                  <c:v>0.833333333333333</c:v>
                </c:pt>
                <c:pt idx="109">
                  <c:v>0.833333333333333</c:v>
                </c:pt>
                <c:pt idx="110">
                  <c:v>0.833333333333333</c:v>
                </c:pt>
                <c:pt idx="111">
                  <c:v>0.833333333333333</c:v>
                </c:pt>
                <c:pt idx="112">
                  <c:v>0.833333333333333</c:v>
                </c:pt>
                <c:pt idx="113">
                  <c:v>0.833333333333333</c:v>
                </c:pt>
                <c:pt idx="114">
                  <c:v>0.833333333333333</c:v>
                </c:pt>
                <c:pt idx="115">
                  <c:v>0.833333333333333</c:v>
                </c:pt>
                <c:pt idx="116">
                  <c:v>0.833333333333333</c:v>
                </c:pt>
                <c:pt idx="117">
                  <c:v>0.833333333333333</c:v>
                </c:pt>
                <c:pt idx="118">
                  <c:v>0.833333333333333</c:v>
                </c:pt>
                <c:pt idx="119">
                  <c:v>0.833333333333333</c:v>
                </c:pt>
                <c:pt idx="120">
                  <c:v>0.833333333333333</c:v>
                </c:pt>
                <c:pt idx="121">
                  <c:v>0.833333333333333</c:v>
                </c:pt>
                <c:pt idx="122">
                  <c:v>0.833333333333333</c:v>
                </c:pt>
                <c:pt idx="123">
                  <c:v>0.833333333333333</c:v>
                </c:pt>
                <c:pt idx="124">
                  <c:v>0.833333333333333</c:v>
                </c:pt>
                <c:pt idx="125">
                  <c:v>0.833333333333333</c:v>
                </c:pt>
                <c:pt idx="126">
                  <c:v>0.833333333333333</c:v>
                </c:pt>
                <c:pt idx="127">
                  <c:v>0.833333333333333</c:v>
                </c:pt>
                <c:pt idx="128">
                  <c:v>0.833333333333333</c:v>
                </c:pt>
                <c:pt idx="129">
                  <c:v>0.833333333333333</c:v>
                </c:pt>
                <c:pt idx="130">
                  <c:v>0.833333333333333</c:v>
                </c:pt>
                <c:pt idx="131">
                  <c:v>0.833333333333333</c:v>
                </c:pt>
                <c:pt idx="132">
                  <c:v>0.833333333333333</c:v>
                </c:pt>
                <c:pt idx="133">
                  <c:v>0.833333333333333</c:v>
                </c:pt>
                <c:pt idx="134">
                  <c:v>0.833333333333333</c:v>
                </c:pt>
                <c:pt idx="135">
                  <c:v>0.833333333333333</c:v>
                </c:pt>
                <c:pt idx="136">
                  <c:v>0.833333333333333</c:v>
                </c:pt>
                <c:pt idx="137">
                  <c:v>0.833333333333333</c:v>
                </c:pt>
                <c:pt idx="138">
                  <c:v>0.833333333333333</c:v>
                </c:pt>
                <c:pt idx="139">
                  <c:v>0.833333333333333</c:v>
                </c:pt>
                <c:pt idx="140">
                  <c:v>0.833333333333333</c:v>
                </c:pt>
                <c:pt idx="141">
                  <c:v>0.833333333333333</c:v>
                </c:pt>
                <c:pt idx="142">
                  <c:v>0.833333333333333</c:v>
                </c:pt>
                <c:pt idx="143">
                  <c:v>0.833333333333333</c:v>
                </c:pt>
                <c:pt idx="144">
                  <c:v>0.833333333333333</c:v>
                </c:pt>
                <c:pt idx="145">
                  <c:v>0.833333333333333</c:v>
                </c:pt>
                <c:pt idx="146">
                  <c:v>0.833333333333333</c:v>
                </c:pt>
                <c:pt idx="147">
                  <c:v>0.833333333333333</c:v>
                </c:pt>
                <c:pt idx="148">
                  <c:v>0.833333333333333</c:v>
                </c:pt>
                <c:pt idx="149">
                  <c:v>0.888888888888889</c:v>
                </c:pt>
                <c:pt idx="150">
                  <c:v>0.888888888888889</c:v>
                </c:pt>
                <c:pt idx="151">
                  <c:v>0.888888888888889</c:v>
                </c:pt>
                <c:pt idx="152">
                  <c:v>0.888888888888889</c:v>
                </c:pt>
                <c:pt idx="153">
                  <c:v>0.888888888888889</c:v>
                </c:pt>
                <c:pt idx="154">
                  <c:v>0.888888888888889</c:v>
                </c:pt>
                <c:pt idx="155">
                  <c:v>0.888888888888889</c:v>
                </c:pt>
                <c:pt idx="156">
                  <c:v>0.888888888888889</c:v>
                </c:pt>
                <c:pt idx="157">
                  <c:v>0.888888888888889</c:v>
                </c:pt>
                <c:pt idx="158">
                  <c:v>0.888888888888889</c:v>
                </c:pt>
                <c:pt idx="159">
                  <c:v>0.888888888888889</c:v>
                </c:pt>
                <c:pt idx="160">
                  <c:v>0.888888888888889</c:v>
                </c:pt>
                <c:pt idx="161">
                  <c:v>0.888888888888889</c:v>
                </c:pt>
                <c:pt idx="162">
                  <c:v>0.888888888888889</c:v>
                </c:pt>
                <c:pt idx="163">
                  <c:v>0.888888888888889</c:v>
                </c:pt>
                <c:pt idx="164">
                  <c:v>0.888888888888889</c:v>
                </c:pt>
                <c:pt idx="165">
                  <c:v>0.888888888888889</c:v>
                </c:pt>
                <c:pt idx="166">
                  <c:v>0.888888888888889</c:v>
                </c:pt>
                <c:pt idx="167">
                  <c:v>0.888888888888889</c:v>
                </c:pt>
                <c:pt idx="168">
                  <c:v>0.888888888888889</c:v>
                </c:pt>
                <c:pt idx="169">
                  <c:v>0.888888888888889</c:v>
                </c:pt>
                <c:pt idx="170">
                  <c:v>0.888888888888889</c:v>
                </c:pt>
                <c:pt idx="171">
                  <c:v>0.888888888888889</c:v>
                </c:pt>
                <c:pt idx="172">
                  <c:v>0.888888888888889</c:v>
                </c:pt>
                <c:pt idx="173">
                  <c:v>0.888888888888889</c:v>
                </c:pt>
                <c:pt idx="174">
                  <c:v>0.888888888888889</c:v>
                </c:pt>
                <c:pt idx="175">
                  <c:v>0.888888888888889</c:v>
                </c:pt>
                <c:pt idx="176">
                  <c:v>0.888888888888889</c:v>
                </c:pt>
                <c:pt idx="177">
                  <c:v>0.888888888888889</c:v>
                </c:pt>
                <c:pt idx="178">
                  <c:v>0.888888888888889</c:v>
                </c:pt>
                <c:pt idx="179">
                  <c:v>0.888888888888889</c:v>
                </c:pt>
                <c:pt idx="180">
                  <c:v>0.888888888888889</c:v>
                </c:pt>
                <c:pt idx="181">
                  <c:v>0.888888888888889</c:v>
                </c:pt>
                <c:pt idx="182">
                  <c:v>0.888888888888889</c:v>
                </c:pt>
                <c:pt idx="183">
                  <c:v>0.888888888888889</c:v>
                </c:pt>
                <c:pt idx="184">
                  <c:v>0.888888888888889</c:v>
                </c:pt>
                <c:pt idx="185">
                  <c:v>0.888888888888889</c:v>
                </c:pt>
                <c:pt idx="186">
                  <c:v>0.888888888888889</c:v>
                </c:pt>
                <c:pt idx="187">
                  <c:v>0.888888888888889</c:v>
                </c:pt>
                <c:pt idx="188">
                  <c:v>0.888888888888889</c:v>
                </c:pt>
                <c:pt idx="189">
                  <c:v>0.888888888888889</c:v>
                </c:pt>
                <c:pt idx="190">
                  <c:v>0.888888888888889</c:v>
                </c:pt>
                <c:pt idx="191">
                  <c:v>0.944444444444444</c:v>
                </c:pt>
                <c:pt idx="192">
                  <c:v>0.944444444444444</c:v>
                </c:pt>
                <c:pt idx="193">
                  <c:v>0.944444444444444</c:v>
                </c:pt>
                <c:pt idx="194">
                  <c:v>0.944444444444444</c:v>
                </c:pt>
                <c:pt idx="195">
                  <c:v>0.944444444444444</c:v>
                </c:pt>
                <c:pt idx="196">
                  <c:v>0.944444444444444</c:v>
                </c:pt>
                <c:pt idx="197">
                  <c:v>0.944444444444444</c:v>
                </c:pt>
                <c:pt idx="198">
                  <c:v>0.944444444444444</c:v>
                </c:pt>
                <c:pt idx="199">
                  <c:v>0.944444444444444</c:v>
                </c:pt>
                <c:pt idx="200">
                  <c:v>0.944444444444444</c:v>
                </c:pt>
                <c:pt idx="201">
                  <c:v>1</c:v>
                </c:pt>
              </c:numCache>
            </c:numRef>
          </c:val>
        </c:ser>
        <c:axId val="35788222"/>
        <c:axId val="16711477"/>
      </c:areaChart>
      <c:catAx>
        <c:axId val="35788222"/>
        <c:scaling>
          <c:orientation val="minMax"/>
        </c:scaling>
        <c:delete val="0"/>
        <c:axPos val="b"/>
        <c:numFmt formatCode="General"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16711477"/>
        <c:crosses val="autoZero"/>
        <c:auto val="1"/>
        <c:lblAlgn val="ctr"/>
        <c:lblOffset val="100"/>
      </c:catAx>
      <c:valAx>
        <c:axId val="16711477"/>
        <c:scaling>
          <c:orientation val="minMax"/>
          <c:max val="1"/>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35788222"/>
        <c:crosses val="autoZero"/>
      </c:valAx>
      <c:spPr>
        <a:solidFill>
          <a:srgbClr val="ffffff"/>
        </a:solidFill>
        <a:ln>
          <a:noFill/>
        </a:ln>
      </c:spPr>
    </c:plotArea>
    <c:legend>
      <c:legendPos val="r"/>
      <c:overlay val="0"/>
      <c:spPr>
        <a:noFill/>
        <a:ln>
          <a:noFill/>
        </a:ln>
      </c:spPr>
    </c:legend>
    <c:plotVisOnly val="1"/>
    <c:dispBlanksAs val="zero"/>
  </c:chart>
  <c:spPr>
    <a:solidFill>
      <a:srgbClr val="ffffff"/>
    </a:solidFill>
    <a:ln>
      <a:noFill/>
    </a:ln>
  </c:spPr>
</c:chartSpace>
</file>

<file path=xl/charts/chart1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a:lstStyle/>
          <a:p>
            <a:pPr>
              <a:defRPr b="1" sz="1800" spc="-1">
                <a:solidFill>
                  <a:srgbClr val="000000"/>
                </a:solidFill>
                <a:latin typeface="Calibri"/>
              </a:defRPr>
            </a:pPr>
            <a:r>
              <a:rPr b="1" sz="1800" spc="-1">
                <a:solidFill>
                  <a:srgbClr val="000000"/>
                </a:solidFill>
                <a:latin typeface="Calibri"/>
              </a:rPr>
              <a:t>Cumulative distribution of AI predictions</a:t>
            </a:r>
          </a:p>
        </c:rich>
      </c:tx>
      <c:overlay val="0"/>
    </c:title>
    <c:autoTitleDeleted val="0"/>
    <c:plotArea>
      <c:areaChart>
        <c:grouping val="standard"/>
        <c:ser>
          <c:idx val="0"/>
          <c:order val="0"/>
          <c:tx>
            <c:strRef>
              <c:f>"Everyone"</c:f>
              <c:strCache>
                <c:ptCount val="1"/>
                <c:pt idx="0">
                  <c:v>Everyone</c:v>
                </c:pt>
              </c:strCache>
            </c:strRef>
          </c:tx>
          <c:spPr>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distributions'!$B$2:$B$203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0.0172413793103448</c:v>
                </c:pt>
                <c:pt idx="18">
                  <c:v>0.0172413793103448</c:v>
                </c:pt>
                <c:pt idx="19">
                  <c:v>0.0344827586206897</c:v>
                </c:pt>
                <c:pt idx="20">
                  <c:v>0.0344827586206897</c:v>
                </c:pt>
                <c:pt idx="21">
                  <c:v>0.0344827586206897</c:v>
                </c:pt>
                <c:pt idx="22">
                  <c:v>0.0344827586206897</c:v>
                </c:pt>
                <c:pt idx="23">
                  <c:v>0.0344827586206897</c:v>
                </c:pt>
                <c:pt idx="24">
                  <c:v>0.0344827586206897</c:v>
                </c:pt>
                <c:pt idx="25">
                  <c:v>0.0344827586206897</c:v>
                </c:pt>
                <c:pt idx="26">
                  <c:v>0.0689655172413793</c:v>
                </c:pt>
                <c:pt idx="27">
                  <c:v>0.0689655172413793</c:v>
                </c:pt>
                <c:pt idx="28">
                  <c:v>0.0862068965517241</c:v>
                </c:pt>
                <c:pt idx="29">
                  <c:v>0.0862068965517241</c:v>
                </c:pt>
                <c:pt idx="30">
                  <c:v>0.0862068965517241</c:v>
                </c:pt>
                <c:pt idx="31">
                  <c:v>0.0862068965517241</c:v>
                </c:pt>
                <c:pt idx="32">
                  <c:v>0.0862068965517241</c:v>
                </c:pt>
                <c:pt idx="33">
                  <c:v>0.103448275862069</c:v>
                </c:pt>
                <c:pt idx="34">
                  <c:v>0.103448275862069</c:v>
                </c:pt>
                <c:pt idx="35">
                  <c:v>0.103448275862069</c:v>
                </c:pt>
                <c:pt idx="36">
                  <c:v>0.103448275862069</c:v>
                </c:pt>
                <c:pt idx="37">
                  <c:v>0.103448275862069</c:v>
                </c:pt>
                <c:pt idx="38">
                  <c:v>0.103448275862069</c:v>
                </c:pt>
                <c:pt idx="39">
                  <c:v>0.103448275862069</c:v>
                </c:pt>
                <c:pt idx="40">
                  <c:v>0.103448275862069</c:v>
                </c:pt>
                <c:pt idx="41">
                  <c:v>0.103448275862069</c:v>
                </c:pt>
                <c:pt idx="42">
                  <c:v>0.103448275862069</c:v>
                </c:pt>
                <c:pt idx="43">
                  <c:v>0.103448275862069</c:v>
                </c:pt>
                <c:pt idx="44">
                  <c:v>0.103448275862069</c:v>
                </c:pt>
                <c:pt idx="45">
                  <c:v>0.103448275862069</c:v>
                </c:pt>
                <c:pt idx="46">
                  <c:v>0.103448275862069</c:v>
                </c:pt>
                <c:pt idx="47">
                  <c:v>0.103448275862069</c:v>
                </c:pt>
                <c:pt idx="48">
                  <c:v>0.103448275862069</c:v>
                </c:pt>
                <c:pt idx="49">
                  <c:v>0.103448275862069</c:v>
                </c:pt>
                <c:pt idx="50">
                  <c:v>0.103448275862069</c:v>
                </c:pt>
                <c:pt idx="51">
                  <c:v>0.120689655172414</c:v>
                </c:pt>
                <c:pt idx="52">
                  <c:v>0.120689655172414</c:v>
                </c:pt>
                <c:pt idx="53">
                  <c:v>0.120689655172414</c:v>
                </c:pt>
                <c:pt idx="54">
                  <c:v>0.120689655172414</c:v>
                </c:pt>
                <c:pt idx="55">
                  <c:v>0.120689655172414</c:v>
                </c:pt>
                <c:pt idx="56">
                  <c:v>0.120689655172414</c:v>
                </c:pt>
                <c:pt idx="57">
                  <c:v>0.120689655172414</c:v>
                </c:pt>
                <c:pt idx="58">
                  <c:v>0.137931034482759</c:v>
                </c:pt>
                <c:pt idx="59">
                  <c:v>0.137931034482759</c:v>
                </c:pt>
                <c:pt idx="60">
                  <c:v>0.155172413793103</c:v>
                </c:pt>
                <c:pt idx="61">
                  <c:v>0.206896551724138</c:v>
                </c:pt>
                <c:pt idx="62">
                  <c:v>0.206896551724138</c:v>
                </c:pt>
                <c:pt idx="63">
                  <c:v>0.206896551724138</c:v>
                </c:pt>
                <c:pt idx="64">
                  <c:v>0.206896551724138</c:v>
                </c:pt>
                <c:pt idx="65">
                  <c:v>0.206896551724138</c:v>
                </c:pt>
                <c:pt idx="66">
                  <c:v>0.224137931034483</c:v>
                </c:pt>
                <c:pt idx="67">
                  <c:v>0.258620689655172</c:v>
                </c:pt>
                <c:pt idx="68">
                  <c:v>0.275862068965517</c:v>
                </c:pt>
                <c:pt idx="69">
                  <c:v>0.293103448275862</c:v>
                </c:pt>
                <c:pt idx="70">
                  <c:v>0.310344827586207</c:v>
                </c:pt>
                <c:pt idx="71">
                  <c:v>0.431034482758621</c:v>
                </c:pt>
                <c:pt idx="72">
                  <c:v>0.431034482758621</c:v>
                </c:pt>
                <c:pt idx="73">
                  <c:v>0.448275862068966</c:v>
                </c:pt>
                <c:pt idx="74">
                  <c:v>0.448275862068966</c:v>
                </c:pt>
                <c:pt idx="75">
                  <c:v>0.448275862068966</c:v>
                </c:pt>
                <c:pt idx="76">
                  <c:v>0.5</c:v>
                </c:pt>
                <c:pt idx="77">
                  <c:v>0.5</c:v>
                </c:pt>
                <c:pt idx="78">
                  <c:v>0.5</c:v>
                </c:pt>
                <c:pt idx="79">
                  <c:v>0.517241379310345</c:v>
                </c:pt>
                <c:pt idx="80">
                  <c:v>0.53448275862069</c:v>
                </c:pt>
                <c:pt idx="81">
                  <c:v>0.568965517241379</c:v>
                </c:pt>
                <c:pt idx="82">
                  <c:v>0.586206896551724</c:v>
                </c:pt>
                <c:pt idx="83">
                  <c:v>0.603448275862069</c:v>
                </c:pt>
                <c:pt idx="84">
                  <c:v>0.603448275862069</c:v>
                </c:pt>
                <c:pt idx="85">
                  <c:v>0.603448275862069</c:v>
                </c:pt>
                <c:pt idx="86">
                  <c:v>0.620689655172414</c:v>
                </c:pt>
                <c:pt idx="87">
                  <c:v>0.620689655172414</c:v>
                </c:pt>
                <c:pt idx="88">
                  <c:v>0.620689655172414</c:v>
                </c:pt>
                <c:pt idx="89">
                  <c:v>0.637931034482759</c:v>
                </c:pt>
                <c:pt idx="90">
                  <c:v>0.637931034482759</c:v>
                </c:pt>
                <c:pt idx="91">
                  <c:v>0.689655172413793</c:v>
                </c:pt>
                <c:pt idx="92">
                  <c:v>0.689655172413793</c:v>
                </c:pt>
                <c:pt idx="93">
                  <c:v>0.706896551724138</c:v>
                </c:pt>
                <c:pt idx="94">
                  <c:v>0.706896551724138</c:v>
                </c:pt>
                <c:pt idx="95">
                  <c:v>0.724137931034483</c:v>
                </c:pt>
                <c:pt idx="96">
                  <c:v>0.724137931034483</c:v>
                </c:pt>
                <c:pt idx="97">
                  <c:v>0.724137931034483</c:v>
                </c:pt>
                <c:pt idx="98">
                  <c:v>0.724137931034483</c:v>
                </c:pt>
                <c:pt idx="99">
                  <c:v>0.724137931034483</c:v>
                </c:pt>
                <c:pt idx="100">
                  <c:v>0.724137931034483</c:v>
                </c:pt>
                <c:pt idx="101">
                  <c:v>0.724137931034483</c:v>
                </c:pt>
                <c:pt idx="102">
                  <c:v>0.741379310344828</c:v>
                </c:pt>
                <c:pt idx="103">
                  <c:v>0.775862068965517</c:v>
                </c:pt>
                <c:pt idx="104">
                  <c:v>0.775862068965517</c:v>
                </c:pt>
                <c:pt idx="105">
                  <c:v>0.775862068965517</c:v>
                </c:pt>
                <c:pt idx="106">
                  <c:v>0.775862068965517</c:v>
                </c:pt>
                <c:pt idx="107">
                  <c:v>0.775862068965517</c:v>
                </c:pt>
                <c:pt idx="108">
                  <c:v>0.775862068965517</c:v>
                </c:pt>
                <c:pt idx="109">
                  <c:v>0.775862068965517</c:v>
                </c:pt>
                <c:pt idx="110">
                  <c:v>0.775862068965517</c:v>
                </c:pt>
                <c:pt idx="111">
                  <c:v>0.775862068965517</c:v>
                </c:pt>
                <c:pt idx="112">
                  <c:v>0.775862068965517</c:v>
                </c:pt>
                <c:pt idx="113">
                  <c:v>0.775862068965517</c:v>
                </c:pt>
                <c:pt idx="114">
                  <c:v>0.775862068965517</c:v>
                </c:pt>
                <c:pt idx="115">
                  <c:v>0.775862068965517</c:v>
                </c:pt>
                <c:pt idx="116">
                  <c:v>0.775862068965517</c:v>
                </c:pt>
                <c:pt idx="117">
                  <c:v>0.775862068965517</c:v>
                </c:pt>
                <c:pt idx="118">
                  <c:v>0.775862068965517</c:v>
                </c:pt>
                <c:pt idx="119">
                  <c:v>0.775862068965517</c:v>
                </c:pt>
                <c:pt idx="120">
                  <c:v>0.775862068965517</c:v>
                </c:pt>
                <c:pt idx="121">
                  <c:v>0.775862068965517</c:v>
                </c:pt>
                <c:pt idx="122">
                  <c:v>0.775862068965517</c:v>
                </c:pt>
                <c:pt idx="123">
                  <c:v>0.775862068965517</c:v>
                </c:pt>
                <c:pt idx="124">
                  <c:v>0.775862068965517</c:v>
                </c:pt>
                <c:pt idx="125">
                  <c:v>0.775862068965517</c:v>
                </c:pt>
                <c:pt idx="126">
                  <c:v>0.775862068965517</c:v>
                </c:pt>
                <c:pt idx="127">
                  <c:v>0.775862068965517</c:v>
                </c:pt>
                <c:pt idx="128">
                  <c:v>0.775862068965517</c:v>
                </c:pt>
                <c:pt idx="129">
                  <c:v>0.775862068965517</c:v>
                </c:pt>
                <c:pt idx="130">
                  <c:v>0.775862068965517</c:v>
                </c:pt>
                <c:pt idx="131">
                  <c:v>0.775862068965517</c:v>
                </c:pt>
                <c:pt idx="132">
                  <c:v>0.775862068965517</c:v>
                </c:pt>
                <c:pt idx="133">
                  <c:v>0.793103448275862</c:v>
                </c:pt>
                <c:pt idx="134">
                  <c:v>0.793103448275862</c:v>
                </c:pt>
                <c:pt idx="135">
                  <c:v>0.793103448275862</c:v>
                </c:pt>
                <c:pt idx="136">
                  <c:v>0.793103448275862</c:v>
                </c:pt>
                <c:pt idx="137">
                  <c:v>0.793103448275862</c:v>
                </c:pt>
                <c:pt idx="138">
                  <c:v>0.793103448275862</c:v>
                </c:pt>
                <c:pt idx="139">
                  <c:v>0.793103448275862</c:v>
                </c:pt>
                <c:pt idx="140">
                  <c:v>0.793103448275862</c:v>
                </c:pt>
                <c:pt idx="141">
                  <c:v>0.827586206896552</c:v>
                </c:pt>
                <c:pt idx="142">
                  <c:v>0.862068965517241</c:v>
                </c:pt>
                <c:pt idx="143">
                  <c:v>0.862068965517241</c:v>
                </c:pt>
                <c:pt idx="144">
                  <c:v>0.862068965517241</c:v>
                </c:pt>
                <c:pt idx="145">
                  <c:v>0.862068965517241</c:v>
                </c:pt>
                <c:pt idx="146">
                  <c:v>0.862068965517241</c:v>
                </c:pt>
                <c:pt idx="147">
                  <c:v>0.862068965517241</c:v>
                </c:pt>
                <c:pt idx="148">
                  <c:v>0.862068965517241</c:v>
                </c:pt>
                <c:pt idx="149">
                  <c:v>0.879310344827586</c:v>
                </c:pt>
                <c:pt idx="150">
                  <c:v>0.879310344827586</c:v>
                </c:pt>
                <c:pt idx="151">
                  <c:v>0.879310344827586</c:v>
                </c:pt>
                <c:pt idx="152">
                  <c:v>0.879310344827586</c:v>
                </c:pt>
                <c:pt idx="153">
                  <c:v>0.913793103448276</c:v>
                </c:pt>
                <c:pt idx="154">
                  <c:v>0.913793103448276</c:v>
                </c:pt>
                <c:pt idx="155">
                  <c:v>0.913793103448276</c:v>
                </c:pt>
                <c:pt idx="156">
                  <c:v>0.913793103448276</c:v>
                </c:pt>
                <c:pt idx="157">
                  <c:v>0.913793103448276</c:v>
                </c:pt>
                <c:pt idx="158">
                  <c:v>0.913793103448276</c:v>
                </c:pt>
                <c:pt idx="159">
                  <c:v>0.913793103448276</c:v>
                </c:pt>
                <c:pt idx="160">
                  <c:v>0.913793103448276</c:v>
                </c:pt>
                <c:pt idx="161">
                  <c:v>0.913793103448276</c:v>
                </c:pt>
                <c:pt idx="162">
                  <c:v>0.913793103448276</c:v>
                </c:pt>
                <c:pt idx="163">
                  <c:v>0.913793103448276</c:v>
                </c:pt>
                <c:pt idx="164">
                  <c:v>0.913793103448276</c:v>
                </c:pt>
                <c:pt idx="165">
                  <c:v>0.913793103448276</c:v>
                </c:pt>
                <c:pt idx="166">
                  <c:v>0.913793103448276</c:v>
                </c:pt>
                <c:pt idx="167">
                  <c:v>0.913793103448276</c:v>
                </c:pt>
                <c:pt idx="168">
                  <c:v>0.913793103448276</c:v>
                </c:pt>
                <c:pt idx="169">
                  <c:v>0.913793103448276</c:v>
                </c:pt>
                <c:pt idx="170">
                  <c:v>0.913793103448276</c:v>
                </c:pt>
                <c:pt idx="171">
                  <c:v>0.913793103448276</c:v>
                </c:pt>
                <c:pt idx="172">
                  <c:v>0.913793103448276</c:v>
                </c:pt>
                <c:pt idx="173">
                  <c:v>0.913793103448276</c:v>
                </c:pt>
                <c:pt idx="174">
                  <c:v>0.913793103448276</c:v>
                </c:pt>
                <c:pt idx="175">
                  <c:v>0.913793103448276</c:v>
                </c:pt>
                <c:pt idx="176">
                  <c:v>0.913793103448276</c:v>
                </c:pt>
                <c:pt idx="177">
                  <c:v>0.913793103448276</c:v>
                </c:pt>
                <c:pt idx="178">
                  <c:v>0.913793103448276</c:v>
                </c:pt>
                <c:pt idx="179">
                  <c:v>0.913793103448276</c:v>
                </c:pt>
                <c:pt idx="180">
                  <c:v>0.913793103448276</c:v>
                </c:pt>
                <c:pt idx="181">
                  <c:v>0.913793103448276</c:v>
                </c:pt>
                <c:pt idx="182">
                  <c:v>0.913793103448276</c:v>
                </c:pt>
                <c:pt idx="183">
                  <c:v>0.913793103448276</c:v>
                </c:pt>
                <c:pt idx="184">
                  <c:v>0.913793103448276</c:v>
                </c:pt>
                <c:pt idx="185">
                  <c:v>0.913793103448276</c:v>
                </c:pt>
                <c:pt idx="186">
                  <c:v>0.913793103448276</c:v>
                </c:pt>
                <c:pt idx="187">
                  <c:v>0.913793103448276</c:v>
                </c:pt>
                <c:pt idx="188">
                  <c:v>0.913793103448276</c:v>
                </c:pt>
                <c:pt idx="189">
                  <c:v>0.913793103448276</c:v>
                </c:pt>
                <c:pt idx="190">
                  <c:v>0.913793103448276</c:v>
                </c:pt>
                <c:pt idx="191">
                  <c:v>0.931034482758621</c:v>
                </c:pt>
                <c:pt idx="192">
                  <c:v>0.931034482758621</c:v>
                </c:pt>
                <c:pt idx="193">
                  <c:v>0.931034482758621</c:v>
                </c:pt>
                <c:pt idx="194">
                  <c:v>0.931034482758621</c:v>
                </c:pt>
                <c:pt idx="195">
                  <c:v>0.931034482758621</c:v>
                </c:pt>
                <c:pt idx="196">
                  <c:v>0.931034482758621</c:v>
                </c:pt>
                <c:pt idx="197">
                  <c:v>0.931034482758621</c:v>
                </c:pt>
                <c:pt idx="198">
                  <c:v>0.931034482758621</c:v>
                </c:pt>
                <c:pt idx="199">
                  <c:v>0.931034482758621</c:v>
                </c:pt>
                <c:pt idx="200">
                  <c:v>0.931034482758621</c:v>
                </c:pt>
                <c:pt idx="201">
                  <c:v>1</c:v>
                </c:pt>
              </c:numCache>
            </c:numRef>
          </c:val>
        </c:ser>
        <c:axId val="88110698"/>
        <c:axId val="96828816"/>
      </c:areaChart>
      <c:catAx>
        <c:axId val="88110698"/>
        <c:scaling>
          <c:orientation val="minMax"/>
        </c:scaling>
        <c:delete val="0"/>
        <c:axPos val="b"/>
        <c:numFmt formatCode="General"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96828816"/>
        <c:crosses val="autoZero"/>
        <c:auto val="1"/>
        <c:lblAlgn val="ctr"/>
        <c:lblOffset val="100"/>
      </c:catAx>
      <c:valAx>
        <c:axId val="96828816"/>
        <c:scaling>
          <c:orientation val="minMax"/>
          <c:max val="1"/>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88110698"/>
        <c:crosses val="autoZero"/>
      </c:valAx>
      <c:spPr>
        <a:solidFill>
          <a:srgbClr val="ffffff"/>
        </a:solidFill>
        <a:ln>
          <a:noFill/>
        </a:ln>
      </c:spPr>
    </c:plotArea>
    <c:legend>
      <c:legendPos val="r"/>
      <c:overlay val="0"/>
      <c:spPr>
        <a:noFill/>
        <a:ln>
          <a:noFill/>
        </a:ln>
      </c:spPr>
    </c:legend>
    <c:plotVisOnly val="1"/>
    <c:dispBlanksAs val="zero"/>
  </c:chart>
  <c:spPr>
    <a:solidFill>
      <a:srgbClr val="ffffff"/>
    </a:solidFill>
    <a:ln>
      <a:noFill/>
    </a:ln>
  </c:spPr>
</c:chartSpace>
</file>

<file path=xl/charts/chart15.xml><?xml version="1.0" encoding="utf-8"?>
<c:chartSpace xmlns:c="http://schemas.openxmlformats.org/drawingml/2006/chart" xmlns:a="http://schemas.openxmlformats.org/drawingml/2006/main" xmlns:r="http://schemas.openxmlformats.org/officeDocument/2006/relationships">
  <c:lang val="en-US"/>
  <c:roundedCorners val="0"/>
  <c:chart>
    <c:plotArea>
      <c:areaChart>
        <c:grouping val="standard"/>
        <c:ser>
          <c:idx val="0"/>
          <c:order val="0"/>
          <c:tx>
            <c:strRef>
              <c:f>'Cumulative distributions'!$L$1</c:f>
              <c:strCache>
                <c:ptCount val="1"/>
                <c:pt idx="0">
                  <c:v>Late Other</c:v>
                </c:pt>
              </c:strCache>
            </c:strRef>
          </c:tx>
          <c:spPr>
            <a:solidFill>
              <a:srgbClr val="c3d69b">
                <a:alpha val="50000"/>
              </a:srgbClr>
            </a:solidFill>
            <a:ln w="25560">
              <a:noFill/>
            </a:ln>
          </c:spPr>
          <c:dLbls>
            <c:showLegendKey val="0"/>
            <c:showVal val="0"/>
            <c:showCatName val="0"/>
            <c:showSerName val="0"/>
            <c:showPercent val="0"/>
            <c:showLeaderLines val="0"/>
          </c:dLbls>
          <c:cat>
            <c:strRef>
              <c:f>'Cumulative distributions'!$A$52:$A$182</c:f>
              <c:strCache>
                <c:ptCount val="1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pt idx="66">
                  <c:v>2076</c:v>
                </c:pt>
                <c:pt idx="67">
                  <c:v>2077</c:v>
                </c:pt>
                <c:pt idx="68">
                  <c:v>2078</c:v>
                </c:pt>
                <c:pt idx="69">
                  <c:v>2079</c:v>
                </c:pt>
                <c:pt idx="70">
                  <c:v>2080</c:v>
                </c:pt>
                <c:pt idx="71">
                  <c:v>2081</c:v>
                </c:pt>
                <c:pt idx="72">
                  <c:v>2082</c:v>
                </c:pt>
                <c:pt idx="73">
                  <c:v>2083</c:v>
                </c:pt>
                <c:pt idx="74">
                  <c:v>2084</c:v>
                </c:pt>
                <c:pt idx="75">
                  <c:v>2085</c:v>
                </c:pt>
                <c:pt idx="76">
                  <c:v>2086</c:v>
                </c:pt>
                <c:pt idx="77">
                  <c:v>2087</c:v>
                </c:pt>
                <c:pt idx="78">
                  <c:v>2088</c:v>
                </c:pt>
                <c:pt idx="79">
                  <c:v>2089</c:v>
                </c:pt>
                <c:pt idx="80">
                  <c:v>2090</c:v>
                </c:pt>
                <c:pt idx="81">
                  <c:v>2091</c:v>
                </c:pt>
                <c:pt idx="82">
                  <c:v>2092</c:v>
                </c:pt>
                <c:pt idx="83">
                  <c:v>2093</c:v>
                </c:pt>
                <c:pt idx="84">
                  <c:v>2094</c:v>
                </c:pt>
                <c:pt idx="85">
                  <c:v>2095</c:v>
                </c:pt>
                <c:pt idx="86">
                  <c:v>2096</c:v>
                </c:pt>
                <c:pt idx="87">
                  <c:v>2097</c:v>
                </c:pt>
                <c:pt idx="88">
                  <c:v>2098</c:v>
                </c:pt>
                <c:pt idx="89">
                  <c:v>2099</c:v>
                </c:pt>
                <c:pt idx="90">
                  <c:v>2100</c:v>
                </c:pt>
                <c:pt idx="91">
                  <c:v>2101</c:v>
                </c:pt>
                <c:pt idx="92">
                  <c:v>2102</c:v>
                </c:pt>
                <c:pt idx="93">
                  <c:v>2103</c:v>
                </c:pt>
                <c:pt idx="94">
                  <c:v>2104</c:v>
                </c:pt>
                <c:pt idx="95">
                  <c:v>2105</c:v>
                </c:pt>
                <c:pt idx="96">
                  <c:v>2106</c:v>
                </c:pt>
                <c:pt idx="97">
                  <c:v>2107</c:v>
                </c:pt>
                <c:pt idx="98">
                  <c:v>2108</c:v>
                </c:pt>
                <c:pt idx="99">
                  <c:v>2109</c:v>
                </c:pt>
                <c:pt idx="100">
                  <c:v>2110</c:v>
                </c:pt>
                <c:pt idx="101">
                  <c:v>2111</c:v>
                </c:pt>
                <c:pt idx="102">
                  <c:v>2112</c:v>
                </c:pt>
                <c:pt idx="103">
                  <c:v>2113</c:v>
                </c:pt>
                <c:pt idx="104">
                  <c:v>2114</c:v>
                </c:pt>
                <c:pt idx="105">
                  <c:v>2115</c:v>
                </c:pt>
                <c:pt idx="106">
                  <c:v>2116</c:v>
                </c:pt>
                <c:pt idx="107">
                  <c:v>2117</c:v>
                </c:pt>
                <c:pt idx="108">
                  <c:v>2118</c:v>
                </c:pt>
                <c:pt idx="109">
                  <c:v>2119</c:v>
                </c:pt>
                <c:pt idx="110">
                  <c:v>2120</c:v>
                </c:pt>
                <c:pt idx="111">
                  <c:v>2121</c:v>
                </c:pt>
                <c:pt idx="112">
                  <c:v>2122</c:v>
                </c:pt>
                <c:pt idx="113">
                  <c:v>2123</c:v>
                </c:pt>
                <c:pt idx="114">
                  <c:v>2124</c:v>
                </c:pt>
                <c:pt idx="115">
                  <c:v>2125</c:v>
                </c:pt>
                <c:pt idx="116">
                  <c:v>2126</c:v>
                </c:pt>
                <c:pt idx="117">
                  <c:v>2127</c:v>
                </c:pt>
                <c:pt idx="118">
                  <c:v>2128</c:v>
                </c:pt>
                <c:pt idx="119">
                  <c:v>2129</c:v>
                </c:pt>
                <c:pt idx="120">
                  <c:v>2130</c:v>
                </c:pt>
                <c:pt idx="121">
                  <c:v>2131</c:v>
                </c:pt>
                <c:pt idx="122">
                  <c:v>2132</c:v>
                </c:pt>
                <c:pt idx="123">
                  <c:v>2133</c:v>
                </c:pt>
                <c:pt idx="124">
                  <c:v>2134</c:v>
                </c:pt>
                <c:pt idx="125">
                  <c:v>2135</c:v>
                </c:pt>
                <c:pt idx="126">
                  <c:v>2136</c:v>
                </c:pt>
                <c:pt idx="127">
                  <c:v>2137</c:v>
                </c:pt>
                <c:pt idx="128">
                  <c:v>2138</c:v>
                </c:pt>
                <c:pt idx="129">
                  <c:v>2139</c:v>
                </c:pt>
                <c:pt idx="130">
                  <c:v>2140</c:v>
                </c:pt>
              </c:strCache>
            </c:strRef>
          </c:cat>
          <c:val>
            <c:numRef>
              <c:f>'Cumulative distributions'!$L$52:$L$182</c:f>
              <c:numCache>
                <c:formatCode>General</c:formatCode>
                <c:ptCount val="1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0.2</c:v>
                </c:pt>
                <c:pt idx="32">
                  <c:v>0.2</c:v>
                </c:pt>
                <c:pt idx="33">
                  <c:v>0.2</c:v>
                </c:pt>
                <c:pt idx="34">
                  <c:v>0.2</c:v>
                </c:pt>
                <c:pt idx="35">
                  <c:v>0.2</c:v>
                </c:pt>
                <c:pt idx="36">
                  <c:v>0.2</c:v>
                </c:pt>
                <c:pt idx="37">
                  <c:v>0.2</c:v>
                </c:pt>
                <c:pt idx="38">
                  <c:v>0.2</c:v>
                </c:pt>
                <c:pt idx="39">
                  <c:v>0.2</c:v>
                </c:pt>
                <c:pt idx="40">
                  <c:v>0.2</c:v>
                </c:pt>
                <c:pt idx="41">
                  <c:v>0.2</c:v>
                </c:pt>
                <c:pt idx="42">
                  <c:v>0.2</c:v>
                </c:pt>
                <c:pt idx="43">
                  <c:v>0.2</c:v>
                </c:pt>
                <c:pt idx="44">
                  <c:v>0.2</c:v>
                </c:pt>
                <c:pt idx="45">
                  <c:v>0.4</c:v>
                </c:pt>
                <c:pt idx="46">
                  <c:v>0.4</c:v>
                </c:pt>
                <c:pt idx="47">
                  <c:v>0.4</c:v>
                </c:pt>
                <c:pt idx="48">
                  <c:v>0.4</c:v>
                </c:pt>
                <c:pt idx="49">
                  <c:v>0.4</c:v>
                </c:pt>
                <c:pt idx="50">
                  <c:v>0.4</c:v>
                </c:pt>
                <c:pt idx="51">
                  <c:v>0.4</c:v>
                </c:pt>
                <c:pt idx="52">
                  <c:v>0.4</c:v>
                </c:pt>
                <c:pt idx="53">
                  <c:v>0.4</c:v>
                </c:pt>
                <c:pt idx="54">
                  <c:v>0.4</c:v>
                </c:pt>
                <c:pt idx="55">
                  <c:v>0.4</c:v>
                </c:pt>
                <c:pt idx="56">
                  <c:v>0.4</c:v>
                </c:pt>
                <c:pt idx="57">
                  <c:v>0.4</c:v>
                </c:pt>
                <c:pt idx="58">
                  <c:v>0.4</c:v>
                </c:pt>
                <c:pt idx="59">
                  <c:v>0.4</c:v>
                </c:pt>
                <c:pt idx="60">
                  <c:v>0.4</c:v>
                </c:pt>
                <c:pt idx="61">
                  <c:v>0.4</c:v>
                </c:pt>
                <c:pt idx="62">
                  <c:v>0.4</c:v>
                </c:pt>
                <c:pt idx="63">
                  <c:v>0.4</c:v>
                </c:pt>
                <c:pt idx="64">
                  <c:v>0.4</c:v>
                </c:pt>
                <c:pt idx="65">
                  <c:v>0.4</c:v>
                </c:pt>
                <c:pt idx="66">
                  <c:v>0.4</c:v>
                </c:pt>
                <c:pt idx="67">
                  <c:v>0.4</c:v>
                </c:pt>
                <c:pt idx="68">
                  <c:v>0.4</c:v>
                </c:pt>
                <c:pt idx="69">
                  <c:v>0.4</c:v>
                </c:pt>
                <c:pt idx="70">
                  <c:v>0.4</c:v>
                </c:pt>
                <c:pt idx="71">
                  <c:v>0.4</c:v>
                </c:pt>
                <c:pt idx="72">
                  <c:v>0.4</c:v>
                </c:pt>
                <c:pt idx="73">
                  <c:v>0.4</c:v>
                </c:pt>
                <c:pt idx="74">
                  <c:v>0.4</c:v>
                </c:pt>
                <c:pt idx="75">
                  <c:v>0.4</c:v>
                </c:pt>
                <c:pt idx="76">
                  <c:v>0.4</c:v>
                </c:pt>
                <c:pt idx="77">
                  <c:v>0.4</c:v>
                </c:pt>
                <c:pt idx="78">
                  <c:v>0.4</c:v>
                </c:pt>
                <c:pt idx="79">
                  <c:v>0.4</c:v>
                </c:pt>
                <c:pt idx="80">
                  <c:v>0.4</c:v>
                </c:pt>
                <c:pt idx="81">
                  <c:v>0.4</c:v>
                </c:pt>
                <c:pt idx="82">
                  <c:v>0.4</c:v>
                </c:pt>
                <c:pt idx="83">
                  <c:v>0.4</c:v>
                </c:pt>
                <c:pt idx="84">
                  <c:v>0.4</c:v>
                </c:pt>
                <c:pt idx="85">
                  <c:v>0.4</c:v>
                </c:pt>
                <c:pt idx="86">
                  <c:v>0.4</c:v>
                </c:pt>
                <c:pt idx="87">
                  <c:v>0.4</c:v>
                </c:pt>
                <c:pt idx="88">
                  <c:v>0.4</c:v>
                </c:pt>
                <c:pt idx="89">
                  <c:v>0.4</c:v>
                </c:pt>
                <c:pt idx="90">
                  <c:v>0.4</c:v>
                </c:pt>
                <c:pt idx="91">
                  <c:v>0.6</c:v>
                </c:pt>
                <c:pt idx="92">
                  <c:v>0.8</c:v>
                </c:pt>
                <c:pt idx="93">
                  <c:v>0.8</c:v>
                </c:pt>
                <c:pt idx="94">
                  <c:v>0.8</c:v>
                </c:pt>
                <c:pt idx="95">
                  <c:v>0.8</c:v>
                </c:pt>
                <c:pt idx="96">
                  <c:v>0.8</c:v>
                </c:pt>
                <c:pt idx="97">
                  <c:v>0.8</c:v>
                </c:pt>
                <c:pt idx="98">
                  <c:v>0.8</c:v>
                </c:pt>
                <c:pt idx="99">
                  <c:v>0.8</c:v>
                </c:pt>
                <c:pt idx="100">
                  <c:v>0.8</c:v>
                </c:pt>
                <c:pt idx="101">
                  <c:v>0.8</c:v>
                </c:pt>
                <c:pt idx="102">
                  <c:v>0.8</c:v>
                </c:pt>
                <c:pt idx="103">
                  <c:v>0.8</c:v>
                </c:pt>
                <c:pt idx="104">
                  <c:v>0.8</c:v>
                </c:pt>
                <c:pt idx="105">
                  <c:v>0.8</c:v>
                </c:pt>
                <c:pt idx="106">
                  <c:v>0.8</c:v>
                </c:pt>
                <c:pt idx="107">
                  <c:v>0.8</c:v>
                </c:pt>
                <c:pt idx="108">
                  <c:v>0.8</c:v>
                </c:pt>
                <c:pt idx="109">
                  <c:v>0.8</c:v>
                </c:pt>
                <c:pt idx="110">
                  <c:v>0.8</c:v>
                </c:pt>
                <c:pt idx="111">
                  <c:v>0.8</c:v>
                </c:pt>
                <c:pt idx="112">
                  <c:v>0.8</c:v>
                </c:pt>
                <c:pt idx="113">
                  <c:v>0.8</c:v>
                </c:pt>
                <c:pt idx="114">
                  <c:v>0.8</c:v>
                </c:pt>
                <c:pt idx="115">
                  <c:v>0.8</c:v>
                </c:pt>
                <c:pt idx="116">
                  <c:v>0.8</c:v>
                </c:pt>
                <c:pt idx="117">
                  <c:v>0.8</c:v>
                </c:pt>
                <c:pt idx="118">
                  <c:v>0.8</c:v>
                </c:pt>
                <c:pt idx="119">
                  <c:v>0.8</c:v>
                </c:pt>
                <c:pt idx="120">
                  <c:v>0.8</c:v>
                </c:pt>
                <c:pt idx="121">
                  <c:v>0.8</c:v>
                </c:pt>
                <c:pt idx="122">
                  <c:v>0.8</c:v>
                </c:pt>
                <c:pt idx="123">
                  <c:v>0.8</c:v>
                </c:pt>
                <c:pt idx="124">
                  <c:v>0.8</c:v>
                </c:pt>
                <c:pt idx="125">
                  <c:v>0.8</c:v>
                </c:pt>
                <c:pt idx="126">
                  <c:v>0.8</c:v>
                </c:pt>
                <c:pt idx="127">
                  <c:v>0.8</c:v>
                </c:pt>
                <c:pt idx="128">
                  <c:v>0.8</c:v>
                </c:pt>
                <c:pt idx="129">
                  <c:v>0.8</c:v>
                </c:pt>
                <c:pt idx="130">
                  <c:v>0.8</c:v>
                </c:pt>
              </c:numCache>
            </c:numRef>
          </c:val>
        </c:ser>
        <c:ser>
          <c:idx val="1"/>
          <c:order val="1"/>
          <c:tx>
            <c:strRef>
              <c:f>'Cumulative distributions'!$F$1</c:f>
              <c:strCache>
                <c:ptCount val="1"/>
                <c:pt idx="0">
                  <c:v>Late AI</c:v>
                </c:pt>
              </c:strCache>
            </c:strRef>
          </c:tx>
          <c:spPr>
            <a:solidFill>
              <a:srgbClr val="d99694">
                <a:alpha val="50000"/>
              </a:srgbClr>
            </a:solidFill>
            <a:ln w="25560">
              <a:noFill/>
            </a:ln>
          </c:spPr>
          <c:dLbls>
            <c:showLegendKey val="0"/>
            <c:showVal val="0"/>
            <c:showCatName val="0"/>
            <c:showSerName val="0"/>
            <c:showPercent val="0"/>
            <c:showLeaderLines val="0"/>
          </c:dLbls>
          <c:cat>
            <c:strRef>
              <c:f>'Cumulative distributions'!$A$52:$A$182</c:f>
              <c:strCache>
                <c:ptCount val="1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pt idx="66">
                  <c:v>2076</c:v>
                </c:pt>
                <c:pt idx="67">
                  <c:v>2077</c:v>
                </c:pt>
                <c:pt idx="68">
                  <c:v>2078</c:v>
                </c:pt>
                <c:pt idx="69">
                  <c:v>2079</c:v>
                </c:pt>
                <c:pt idx="70">
                  <c:v>2080</c:v>
                </c:pt>
                <c:pt idx="71">
                  <c:v>2081</c:v>
                </c:pt>
                <c:pt idx="72">
                  <c:v>2082</c:v>
                </c:pt>
                <c:pt idx="73">
                  <c:v>2083</c:v>
                </c:pt>
                <c:pt idx="74">
                  <c:v>2084</c:v>
                </c:pt>
                <c:pt idx="75">
                  <c:v>2085</c:v>
                </c:pt>
                <c:pt idx="76">
                  <c:v>2086</c:v>
                </c:pt>
                <c:pt idx="77">
                  <c:v>2087</c:v>
                </c:pt>
                <c:pt idx="78">
                  <c:v>2088</c:v>
                </c:pt>
                <c:pt idx="79">
                  <c:v>2089</c:v>
                </c:pt>
                <c:pt idx="80">
                  <c:v>2090</c:v>
                </c:pt>
                <c:pt idx="81">
                  <c:v>2091</c:v>
                </c:pt>
                <c:pt idx="82">
                  <c:v>2092</c:v>
                </c:pt>
                <c:pt idx="83">
                  <c:v>2093</c:v>
                </c:pt>
                <c:pt idx="84">
                  <c:v>2094</c:v>
                </c:pt>
                <c:pt idx="85">
                  <c:v>2095</c:v>
                </c:pt>
                <c:pt idx="86">
                  <c:v>2096</c:v>
                </c:pt>
                <c:pt idx="87">
                  <c:v>2097</c:v>
                </c:pt>
                <c:pt idx="88">
                  <c:v>2098</c:v>
                </c:pt>
                <c:pt idx="89">
                  <c:v>2099</c:v>
                </c:pt>
                <c:pt idx="90">
                  <c:v>2100</c:v>
                </c:pt>
                <c:pt idx="91">
                  <c:v>2101</c:v>
                </c:pt>
                <c:pt idx="92">
                  <c:v>2102</c:v>
                </c:pt>
                <c:pt idx="93">
                  <c:v>2103</c:v>
                </c:pt>
                <c:pt idx="94">
                  <c:v>2104</c:v>
                </c:pt>
                <c:pt idx="95">
                  <c:v>2105</c:v>
                </c:pt>
                <c:pt idx="96">
                  <c:v>2106</c:v>
                </c:pt>
                <c:pt idx="97">
                  <c:v>2107</c:v>
                </c:pt>
                <c:pt idx="98">
                  <c:v>2108</c:v>
                </c:pt>
                <c:pt idx="99">
                  <c:v>2109</c:v>
                </c:pt>
                <c:pt idx="100">
                  <c:v>2110</c:v>
                </c:pt>
                <c:pt idx="101">
                  <c:v>2111</c:v>
                </c:pt>
                <c:pt idx="102">
                  <c:v>2112</c:v>
                </c:pt>
                <c:pt idx="103">
                  <c:v>2113</c:v>
                </c:pt>
                <c:pt idx="104">
                  <c:v>2114</c:v>
                </c:pt>
                <c:pt idx="105">
                  <c:v>2115</c:v>
                </c:pt>
                <c:pt idx="106">
                  <c:v>2116</c:v>
                </c:pt>
                <c:pt idx="107">
                  <c:v>2117</c:v>
                </c:pt>
                <c:pt idx="108">
                  <c:v>2118</c:v>
                </c:pt>
                <c:pt idx="109">
                  <c:v>2119</c:v>
                </c:pt>
                <c:pt idx="110">
                  <c:v>2120</c:v>
                </c:pt>
                <c:pt idx="111">
                  <c:v>2121</c:v>
                </c:pt>
                <c:pt idx="112">
                  <c:v>2122</c:v>
                </c:pt>
                <c:pt idx="113">
                  <c:v>2123</c:v>
                </c:pt>
                <c:pt idx="114">
                  <c:v>2124</c:v>
                </c:pt>
                <c:pt idx="115">
                  <c:v>2125</c:v>
                </c:pt>
                <c:pt idx="116">
                  <c:v>2126</c:v>
                </c:pt>
                <c:pt idx="117">
                  <c:v>2127</c:v>
                </c:pt>
                <c:pt idx="118">
                  <c:v>2128</c:v>
                </c:pt>
                <c:pt idx="119">
                  <c:v>2129</c:v>
                </c:pt>
                <c:pt idx="120">
                  <c:v>2130</c:v>
                </c:pt>
                <c:pt idx="121">
                  <c:v>2131</c:v>
                </c:pt>
                <c:pt idx="122">
                  <c:v>2132</c:v>
                </c:pt>
                <c:pt idx="123">
                  <c:v>2133</c:v>
                </c:pt>
                <c:pt idx="124">
                  <c:v>2134</c:v>
                </c:pt>
                <c:pt idx="125">
                  <c:v>2135</c:v>
                </c:pt>
                <c:pt idx="126">
                  <c:v>2136</c:v>
                </c:pt>
                <c:pt idx="127">
                  <c:v>2137</c:v>
                </c:pt>
                <c:pt idx="128">
                  <c:v>2138</c:v>
                </c:pt>
                <c:pt idx="129">
                  <c:v>2139</c:v>
                </c:pt>
                <c:pt idx="130">
                  <c:v>2140</c:v>
                </c:pt>
              </c:strCache>
            </c:strRef>
          </c:cat>
          <c:val>
            <c:numRef>
              <c:f>'Cumulative distributions'!$F$52:$F$182</c:f>
              <c:numCache>
                <c:formatCode>General</c:formatCode>
                <c:ptCount val="1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0.0666666666666667</c:v>
                </c:pt>
                <c:pt idx="18">
                  <c:v>0.0666666666666667</c:v>
                </c:pt>
                <c:pt idx="19">
                  <c:v>0.0666666666666667</c:v>
                </c:pt>
                <c:pt idx="20">
                  <c:v>0.0666666666666667</c:v>
                </c:pt>
                <c:pt idx="21">
                  <c:v>0.2</c:v>
                </c:pt>
                <c:pt idx="22">
                  <c:v>0.2</c:v>
                </c:pt>
                <c:pt idx="23">
                  <c:v>0.2</c:v>
                </c:pt>
                <c:pt idx="24">
                  <c:v>0.2</c:v>
                </c:pt>
                <c:pt idx="25">
                  <c:v>0.2</c:v>
                </c:pt>
                <c:pt idx="26">
                  <c:v>0.2</c:v>
                </c:pt>
                <c:pt idx="27">
                  <c:v>0.2</c:v>
                </c:pt>
                <c:pt idx="28">
                  <c:v>0.2</c:v>
                </c:pt>
                <c:pt idx="29">
                  <c:v>0.2</c:v>
                </c:pt>
                <c:pt idx="30">
                  <c:v>0.266666666666667</c:v>
                </c:pt>
                <c:pt idx="31">
                  <c:v>0.333333333333333</c:v>
                </c:pt>
                <c:pt idx="32">
                  <c:v>0.333333333333333</c:v>
                </c:pt>
                <c:pt idx="33">
                  <c:v>0.333333333333333</c:v>
                </c:pt>
                <c:pt idx="34">
                  <c:v>0.333333333333333</c:v>
                </c:pt>
                <c:pt idx="35">
                  <c:v>0.333333333333333</c:v>
                </c:pt>
                <c:pt idx="36">
                  <c:v>0.333333333333333</c:v>
                </c:pt>
                <c:pt idx="37">
                  <c:v>0.333333333333333</c:v>
                </c:pt>
                <c:pt idx="38">
                  <c:v>0.333333333333333</c:v>
                </c:pt>
                <c:pt idx="39">
                  <c:v>0.4</c:v>
                </c:pt>
                <c:pt idx="40">
                  <c:v>0.4</c:v>
                </c:pt>
                <c:pt idx="41">
                  <c:v>0.533333333333333</c:v>
                </c:pt>
                <c:pt idx="42">
                  <c:v>0.533333333333333</c:v>
                </c:pt>
                <c:pt idx="43">
                  <c:v>0.533333333333333</c:v>
                </c:pt>
                <c:pt idx="44">
                  <c:v>0.533333333333333</c:v>
                </c:pt>
                <c:pt idx="45">
                  <c:v>0.533333333333333</c:v>
                </c:pt>
                <c:pt idx="46">
                  <c:v>0.533333333333333</c:v>
                </c:pt>
                <c:pt idx="47">
                  <c:v>0.533333333333333</c:v>
                </c:pt>
                <c:pt idx="48">
                  <c:v>0.533333333333333</c:v>
                </c:pt>
                <c:pt idx="49">
                  <c:v>0.533333333333333</c:v>
                </c:pt>
                <c:pt idx="50">
                  <c:v>0.533333333333333</c:v>
                </c:pt>
                <c:pt idx="51">
                  <c:v>0.533333333333333</c:v>
                </c:pt>
                <c:pt idx="52">
                  <c:v>0.533333333333333</c:v>
                </c:pt>
                <c:pt idx="53">
                  <c:v>0.666666666666667</c:v>
                </c:pt>
                <c:pt idx="54">
                  <c:v>0.666666666666667</c:v>
                </c:pt>
                <c:pt idx="55">
                  <c:v>0.666666666666667</c:v>
                </c:pt>
                <c:pt idx="56">
                  <c:v>0.666666666666667</c:v>
                </c:pt>
                <c:pt idx="57">
                  <c:v>0.666666666666667</c:v>
                </c:pt>
                <c:pt idx="58">
                  <c:v>0.666666666666667</c:v>
                </c:pt>
                <c:pt idx="59">
                  <c:v>0.666666666666667</c:v>
                </c:pt>
                <c:pt idx="60">
                  <c:v>0.666666666666667</c:v>
                </c:pt>
                <c:pt idx="61">
                  <c:v>0.666666666666667</c:v>
                </c:pt>
                <c:pt idx="62">
                  <c:v>0.666666666666667</c:v>
                </c:pt>
                <c:pt idx="63">
                  <c:v>0.666666666666667</c:v>
                </c:pt>
                <c:pt idx="64">
                  <c:v>0.666666666666667</c:v>
                </c:pt>
                <c:pt idx="65">
                  <c:v>0.666666666666667</c:v>
                </c:pt>
                <c:pt idx="66">
                  <c:v>0.666666666666667</c:v>
                </c:pt>
                <c:pt idx="67">
                  <c:v>0.666666666666667</c:v>
                </c:pt>
                <c:pt idx="68">
                  <c:v>0.666666666666667</c:v>
                </c:pt>
                <c:pt idx="69">
                  <c:v>0.666666666666667</c:v>
                </c:pt>
                <c:pt idx="70">
                  <c:v>0.666666666666667</c:v>
                </c:pt>
                <c:pt idx="71">
                  <c:v>0.666666666666667</c:v>
                </c:pt>
                <c:pt idx="72">
                  <c:v>0.666666666666667</c:v>
                </c:pt>
                <c:pt idx="73">
                  <c:v>0.666666666666667</c:v>
                </c:pt>
                <c:pt idx="74">
                  <c:v>0.666666666666667</c:v>
                </c:pt>
                <c:pt idx="75">
                  <c:v>0.666666666666667</c:v>
                </c:pt>
                <c:pt idx="76">
                  <c:v>0.666666666666667</c:v>
                </c:pt>
                <c:pt idx="77">
                  <c:v>0.666666666666667</c:v>
                </c:pt>
                <c:pt idx="78">
                  <c:v>0.666666666666667</c:v>
                </c:pt>
                <c:pt idx="79">
                  <c:v>0.666666666666667</c:v>
                </c:pt>
                <c:pt idx="80">
                  <c:v>0.666666666666667</c:v>
                </c:pt>
                <c:pt idx="81">
                  <c:v>0.666666666666667</c:v>
                </c:pt>
                <c:pt idx="82">
                  <c:v>0.666666666666667</c:v>
                </c:pt>
                <c:pt idx="83">
                  <c:v>0.733333333333333</c:v>
                </c:pt>
                <c:pt idx="84">
                  <c:v>0.733333333333333</c:v>
                </c:pt>
                <c:pt idx="85">
                  <c:v>0.733333333333333</c:v>
                </c:pt>
                <c:pt idx="86">
                  <c:v>0.733333333333333</c:v>
                </c:pt>
                <c:pt idx="87">
                  <c:v>0.733333333333333</c:v>
                </c:pt>
                <c:pt idx="88">
                  <c:v>0.733333333333333</c:v>
                </c:pt>
                <c:pt idx="89">
                  <c:v>0.733333333333333</c:v>
                </c:pt>
                <c:pt idx="90">
                  <c:v>0.733333333333333</c:v>
                </c:pt>
                <c:pt idx="91">
                  <c:v>0.8</c:v>
                </c:pt>
                <c:pt idx="92">
                  <c:v>0.8</c:v>
                </c:pt>
                <c:pt idx="93">
                  <c:v>0.8</c:v>
                </c:pt>
                <c:pt idx="94">
                  <c:v>0.8</c:v>
                </c:pt>
                <c:pt idx="95">
                  <c:v>0.8</c:v>
                </c:pt>
                <c:pt idx="96">
                  <c:v>0.8</c:v>
                </c:pt>
                <c:pt idx="97">
                  <c:v>0.8</c:v>
                </c:pt>
                <c:pt idx="98">
                  <c:v>0.8</c:v>
                </c:pt>
                <c:pt idx="99">
                  <c:v>0.8</c:v>
                </c:pt>
                <c:pt idx="100">
                  <c:v>0.8</c:v>
                </c:pt>
                <c:pt idx="101">
                  <c:v>0.8</c:v>
                </c:pt>
                <c:pt idx="102">
                  <c:v>0.8</c:v>
                </c:pt>
                <c:pt idx="103">
                  <c:v>0.933333333333333</c:v>
                </c:pt>
                <c:pt idx="104">
                  <c:v>0.933333333333333</c:v>
                </c:pt>
                <c:pt idx="105">
                  <c:v>0.933333333333333</c:v>
                </c:pt>
                <c:pt idx="106">
                  <c:v>0.933333333333333</c:v>
                </c:pt>
                <c:pt idx="107">
                  <c:v>0.933333333333333</c:v>
                </c:pt>
                <c:pt idx="108">
                  <c:v>0.933333333333333</c:v>
                </c:pt>
                <c:pt idx="109">
                  <c:v>0.933333333333333</c:v>
                </c:pt>
                <c:pt idx="110">
                  <c:v>0.933333333333333</c:v>
                </c:pt>
                <c:pt idx="111">
                  <c:v>0.933333333333333</c:v>
                </c:pt>
                <c:pt idx="112">
                  <c:v>0.933333333333333</c:v>
                </c:pt>
                <c:pt idx="113">
                  <c:v>0.933333333333333</c:v>
                </c:pt>
                <c:pt idx="114">
                  <c:v>0.933333333333333</c:v>
                </c:pt>
                <c:pt idx="115">
                  <c:v>0.933333333333333</c:v>
                </c:pt>
                <c:pt idx="116">
                  <c:v>0.933333333333333</c:v>
                </c:pt>
                <c:pt idx="117">
                  <c:v>0.933333333333333</c:v>
                </c:pt>
                <c:pt idx="118">
                  <c:v>0.933333333333333</c:v>
                </c:pt>
                <c:pt idx="119">
                  <c:v>0.933333333333333</c:v>
                </c:pt>
                <c:pt idx="120">
                  <c:v>0.933333333333333</c:v>
                </c:pt>
                <c:pt idx="121">
                  <c:v>0.933333333333333</c:v>
                </c:pt>
                <c:pt idx="122">
                  <c:v>0.933333333333333</c:v>
                </c:pt>
                <c:pt idx="123">
                  <c:v>0.933333333333333</c:v>
                </c:pt>
                <c:pt idx="124">
                  <c:v>0.933333333333333</c:v>
                </c:pt>
                <c:pt idx="125">
                  <c:v>0.933333333333333</c:v>
                </c:pt>
                <c:pt idx="126">
                  <c:v>0.933333333333333</c:v>
                </c:pt>
                <c:pt idx="127">
                  <c:v>0.933333333333333</c:v>
                </c:pt>
                <c:pt idx="128">
                  <c:v>0.933333333333333</c:v>
                </c:pt>
                <c:pt idx="129">
                  <c:v>0.933333333333333</c:v>
                </c:pt>
                <c:pt idx="130">
                  <c:v>0.933333333333333</c:v>
                </c:pt>
              </c:numCache>
            </c:numRef>
          </c:val>
        </c:ser>
        <c:ser>
          <c:idx val="2"/>
          <c:order val="2"/>
          <c:tx>
            <c:strRef>
              <c:f>'Cumulative distributions'!$J$1</c:f>
              <c:strCache>
                <c:ptCount val="1"/>
                <c:pt idx="0">
                  <c:v>Late Futurists</c:v>
                </c:pt>
              </c:strCache>
            </c:strRef>
          </c:tx>
          <c:spPr>
            <a:solidFill>
              <a:srgbClr val="fac090">
                <a:alpha val="50000"/>
              </a:srgbClr>
            </a:solidFill>
            <a:ln w="25560">
              <a:noFill/>
            </a:ln>
          </c:spPr>
          <c:dLbls>
            <c:showLegendKey val="0"/>
            <c:showVal val="0"/>
            <c:showCatName val="0"/>
            <c:showSerName val="0"/>
            <c:showPercent val="0"/>
            <c:showLeaderLines val="0"/>
          </c:dLbls>
          <c:cat>
            <c:strRef>
              <c:f>'Cumulative distributions'!$A$52:$A$182</c:f>
              <c:strCache>
                <c:ptCount val="1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pt idx="66">
                  <c:v>2076</c:v>
                </c:pt>
                <c:pt idx="67">
                  <c:v>2077</c:v>
                </c:pt>
                <c:pt idx="68">
                  <c:v>2078</c:v>
                </c:pt>
                <c:pt idx="69">
                  <c:v>2079</c:v>
                </c:pt>
                <c:pt idx="70">
                  <c:v>2080</c:v>
                </c:pt>
                <c:pt idx="71">
                  <c:v>2081</c:v>
                </c:pt>
                <c:pt idx="72">
                  <c:v>2082</c:v>
                </c:pt>
                <c:pt idx="73">
                  <c:v>2083</c:v>
                </c:pt>
                <c:pt idx="74">
                  <c:v>2084</c:v>
                </c:pt>
                <c:pt idx="75">
                  <c:v>2085</c:v>
                </c:pt>
                <c:pt idx="76">
                  <c:v>2086</c:v>
                </c:pt>
                <c:pt idx="77">
                  <c:v>2087</c:v>
                </c:pt>
                <c:pt idx="78">
                  <c:v>2088</c:v>
                </c:pt>
                <c:pt idx="79">
                  <c:v>2089</c:v>
                </c:pt>
                <c:pt idx="80">
                  <c:v>2090</c:v>
                </c:pt>
                <c:pt idx="81">
                  <c:v>2091</c:v>
                </c:pt>
                <c:pt idx="82">
                  <c:v>2092</c:v>
                </c:pt>
                <c:pt idx="83">
                  <c:v>2093</c:v>
                </c:pt>
                <c:pt idx="84">
                  <c:v>2094</c:v>
                </c:pt>
                <c:pt idx="85">
                  <c:v>2095</c:v>
                </c:pt>
                <c:pt idx="86">
                  <c:v>2096</c:v>
                </c:pt>
                <c:pt idx="87">
                  <c:v>2097</c:v>
                </c:pt>
                <c:pt idx="88">
                  <c:v>2098</c:v>
                </c:pt>
                <c:pt idx="89">
                  <c:v>2099</c:v>
                </c:pt>
                <c:pt idx="90">
                  <c:v>2100</c:v>
                </c:pt>
                <c:pt idx="91">
                  <c:v>2101</c:v>
                </c:pt>
                <c:pt idx="92">
                  <c:v>2102</c:v>
                </c:pt>
                <c:pt idx="93">
                  <c:v>2103</c:v>
                </c:pt>
                <c:pt idx="94">
                  <c:v>2104</c:v>
                </c:pt>
                <c:pt idx="95">
                  <c:v>2105</c:v>
                </c:pt>
                <c:pt idx="96">
                  <c:v>2106</c:v>
                </c:pt>
                <c:pt idx="97">
                  <c:v>2107</c:v>
                </c:pt>
                <c:pt idx="98">
                  <c:v>2108</c:v>
                </c:pt>
                <c:pt idx="99">
                  <c:v>2109</c:v>
                </c:pt>
                <c:pt idx="100">
                  <c:v>2110</c:v>
                </c:pt>
                <c:pt idx="101">
                  <c:v>2111</c:v>
                </c:pt>
                <c:pt idx="102">
                  <c:v>2112</c:v>
                </c:pt>
                <c:pt idx="103">
                  <c:v>2113</c:v>
                </c:pt>
                <c:pt idx="104">
                  <c:v>2114</c:v>
                </c:pt>
                <c:pt idx="105">
                  <c:v>2115</c:v>
                </c:pt>
                <c:pt idx="106">
                  <c:v>2116</c:v>
                </c:pt>
                <c:pt idx="107">
                  <c:v>2117</c:v>
                </c:pt>
                <c:pt idx="108">
                  <c:v>2118</c:v>
                </c:pt>
                <c:pt idx="109">
                  <c:v>2119</c:v>
                </c:pt>
                <c:pt idx="110">
                  <c:v>2120</c:v>
                </c:pt>
                <c:pt idx="111">
                  <c:v>2121</c:v>
                </c:pt>
                <c:pt idx="112">
                  <c:v>2122</c:v>
                </c:pt>
                <c:pt idx="113">
                  <c:v>2123</c:v>
                </c:pt>
                <c:pt idx="114">
                  <c:v>2124</c:v>
                </c:pt>
                <c:pt idx="115">
                  <c:v>2125</c:v>
                </c:pt>
                <c:pt idx="116">
                  <c:v>2126</c:v>
                </c:pt>
                <c:pt idx="117">
                  <c:v>2127</c:v>
                </c:pt>
                <c:pt idx="118">
                  <c:v>2128</c:v>
                </c:pt>
                <c:pt idx="119">
                  <c:v>2129</c:v>
                </c:pt>
                <c:pt idx="120">
                  <c:v>2130</c:v>
                </c:pt>
                <c:pt idx="121">
                  <c:v>2131</c:v>
                </c:pt>
                <c:pt idx="122">
                  <c:v>2132</c:v>
                </c:pt>
                <c:pt idx="123">
                  <c:v>2133</c:v>
                </c:pt>
                <c:pt idx="124">
                  <c:v>2134</c:v>
                </c:pt>
                <c:pt idx="125">
                  <c:v>2135</c:v>
                </c:pt>
                <c:pt idx="126">
                  <c:v>2136</c:v>
                </c:pt>
                <c:pt idx="127">
                  <c:v>2137</c:v>
                </c:pt>
                <c:pt idx="128">
                  <c:v>2138</c:v>
                </c:pt>
                <c:pt idx="129">
                  <c:v>2139</c:v>
                </c:pt>
                <c:pt idx="130">
                  <c:v>2140</c:v>
                </c:pt>
              </c:strCache>
            </c:strRef>
          </c:cat>
          <c:val>
            <c:numRef>
              <c:f>'Cumulative distributions'!$J$52:$J$182</c:f>
              <c:numCache>
                <c:formatCode>General</c:formatCode>
                <c:ptCount val="131"/>
                <c:pt idx="0">
                  <c:v>0</c:v>
                </c:pt>
                <c:pt idx="1">
                  <c:v>0</c:v>
                </c:pt>
                <c:pt idx="2">
                  <c:v>0</c:v>
                </c:pt>
                <c:pt idx="3">
                  <c:v>0</c:v>
                </c:pt>
                <c:pt idx="4">
                  <c:v>0</c:v>
                </c:pt>
                <c:pt idx="5">
                  <c:v>0</c:v>
                </c:pt>
                <c:pt idx="6">
                  <c:v>0</c:v>
                </c:pt>
                <c:pt idx="7">
                  <c:v>0</c:v>
                </c:pt>
                <c:pt idx="8">
                  <c:v>0.142857142857143</c:v>
                </c:pt>
                <c:pt idx="9">
                  <c:v>0.142857142857143</c:v>
                </c:pt>
                <c:pt idx="10">
                  <c:v>0.142857142857143</c:v>
                </c:pt>
                <c:pt idx="11">
                  <c:v>0.285714285714286</c:v>
                </c:pt>
                <c:pt idx="12">
                  <c:v>0.285714285714286</c:v>
                </c:pt>
                <c:pt idx="13">
                  <c:v>0.285714285714286</c:v>
                </c:pt>
                <c:pt idx="14">
                  <c:v>0.285714285714286</c:v>
                </c:pt>
                <c:pt idx="15">
                  <c:v>0.285714285714286</c:v>
                </c:pt>
                <c:pt idx="16">
                  <c:v>0.285714285714286</c:v>
                </c:pt>
                <c:pt idx="17">
                  <c:v>0.285714285714286</c:v>
                </c:pt>
                <c:pt idx="18">
                  <c:v>0.285714285714286</c:v>
                </c:pt>
                <c:pt idx="19">
                  <c:v>0.285714285714286</c:v>
                </c:pt>
                <c:pt idx="20">
                  <c:v>0.428571428571429</c:v>
                </c:pt>
                <c:pt idx="21">
                  <c:v>0.571428571428571</c:v>
                </c:pt>
                <c:pt idx="22">
                  <c:v>0.571428571428571</c:v>
                </c:pt>
                <c:pt idx="23">
                  <c:v>0.571428571428571</c:v>
                </c:pt>
                <c:pt idx="24">
                  <c:v>0.571428571428571</c:v>
                </c:pt>
                <c:pt idx="25">
                  <c:v>0.571428571428571</c:v>
                </c:pt>
                <c:pt idx="26">
                  <c:v>0.714285714285714</c:v>
                </c:pt>
                <c:pt idx="27">
                  <c:v>0.714285714285714</c:v>
                </c:pt>
                <c:pt idx="28">
                  <c:v>0.714285714285714</c:v>
                </c:pt>
                <c:pt idx="29">
                  <c:v>0.714285714285714</c:v>
                </c:pt>
                <c:pt idx="30">
                  <c:v>0.714285714285714</c:v>
                </c:pt>
                <c:pt idx="31">
                  <c:v>0.714285714285714</c:v>
                </c:pt>
                <c:pt idx="32">
                  <c:v>0.714285714285714</c:v>
                </c:pt>
                <c:pt idx="33">
                  <c:v>0.714285714285714</c:v>
                </c:pt>
                <c:pt idx="34">
                  <c:v>0.714285714285714</c:v>
                </c:pt>
                <c:pt idx="35">
                  <c:v>0.714285714285714</c:v>
                </c:pt>
                <c:pt idx="36">
                  <c:v>0.714285714285714</c:v>
                </c:pt>
                <c:pt idx="37">
                  <c:v>0.714285714285714</c:v>
                </c:pt>
                <c:pt idx="38">
                  <c:v>0.714285714285714</c:v>
                </c:pt>
                <c:pt idx="39">
                  <c:v>0.714285714285714</c:v>
                </c:pt>
                <c:pt idx="40">
                  <c:v>0.714285714285714</c:v>
                </c:pt>
                <c:pt idx="41">
                  <c:v>0.714285714285714</c:v>
                </c:pt>
                <c:pt idx="42">
                  <c:v>0.714285714285714</c:v>
                </c:pt>
                <c:pt idx="43">
                  <c:v>0.714285714285714</c:v>
                </c:pt>
                <c:pt idx="44">
                  <c:v>0.714285714285714</c:v>
                </c:pt>
                <c:pt idx="45">
                  <c:v>0.714285714285714</c:v>
                </c:pt>
                <c:pt idx="46">
                  <c:v>0.714285714285714</c:v>
                </c:pt>
                <c:pt idx="47">
                  <c:v>0.714285714285714</c:v>
                </c:pt>
                <c:pt idx="48">
                  <c:v>0.714285714285714</c:v>
                </c:pt>
                <c:pt idx="49">
                  <c:v>0.714285714285714</c:v>
                </c:pt>
                <c:pt idx="50">
                  <c:v>0.714285714285714</c:v>
                </c:pt>
                <c:pt idx="51">
                  <c:v>0.714285714285714</c:v>
                </c:pt>
                <c:pt idx="52">
                  <c:v>0.857142857142857</c:v>
                </c:pt>
                <c:pt idx="53">
                  <c:v>0.857142857142857</c:v>
                </c:pt>
                <c:pt idx="54">
                  <c:v>0.857142857142857</c:v>
                </c:pt>
                <c:pt idx="55">
                  <c:v>0.857142857142857</c:v>
                </c:pt>
                <c:pt idx="56">
                  <c:v>0.857142857142857</c:v>
                </c:pt>
                <c:pt idx="57">
                  <c:v>0.857142857142857</c:v>
                </c:pt>
                <c:pt idx="58">
                  <c:v>0.857142857142857</c:v>
                </c:pt>
                <c:pt idx="59">
                  <c:v>0.857142857142857</c:v>
                </c:pt>
                <c:pt idx="60">
                  <c:v>0.857142857142857</c:v>
                </c:pt>
                <c:pt idx="61">
                  <c:v>0.857142857142857</c:v>
                </c:pt>
                <c:pt idx="62">
                  <c:v>0.857142857142857</c:v>
                </c:pt>
                <c:pt idx="63">
                  <c:v>0.857142857142857</c:v>
                </c:pt>
                <c:pt idx="64">
                  <c:v>0.857142857142857</c:v>
                </c:pt>
                <c:pt idx="65">
                  <c:v>0.857142857142857</c:v>
                </c:pt>
                <c:pt idx="66">
                  <c:v>0.857142857142857</c:v>
                </c:pt>
                <c:pt idx="67">
                  <c:v>0.857142857142857</c:v>
                </c:pt>
                <c:pt idx="68">
                  <c:v>0.857142857142857</c:v>
                </c:pt>
                <c:pt idx="69">
                  <c:v>0.857142857142857</c:v>
                </c:pt>
                <c:pt idx="70">
                  <c:v>0.857142857142857</c:v>
                </c:pt>
                <c:pt idx="71">
                  <c:v>0.857142857142857</c:v>
                </c:pt>
                <c:pt idx="72">
                  <c:v>0.857142857142857</c:v>
                </c:pt>
                <c:pt idx="73">
                  <c:v>0.857142857142857</c:v>
                </c:pt>
                <c:pt idx="74">
                  <c:v>0.857142857142857</c:v>
                </c:pt>
                <c:pt idx="75">
                  <c:v>0.857142857142857</c:v>
                </c:pt>
                <c:pt idx="76">
                  <c:v>0.857142857142857</c:v>
                </c:pt>
                <c:pt idx="77">
                  <c:v>0.857142857142857</c:v>
                </c:pt>
                <c:pt idx="78">
                  <c:v>0.857142857142857</c:v>
                </c:pt>
                <c:pt idx="79">
                  <c:v>0.857142857142857</c:v>
                </c:pt>
                <c:pt idx="80">
                  <c:v>0.857142857142857</c:v>
                </c:pt>
                <c:pt idx="81">
                  <c:v>0.857142857142857</c:v>
                </c:pt>
                <c:pt idx="82">
                  <c:v>0.857142857142857</c:v>
                </c:pt>
                <c:pt idx="83">
                  <c:v>0.857142857142857</c:v>
                </c:pt>
                <c:pt idx="84">
                  <c:v>0.857142857142857</c:v>
                </c:pt>
                <c:pt idx="85">
                  <c:v>0.857142857142857</c:v>
                </c:pt>
                <c:pt idx="86">
                  <c:v>0.857142857142857</c:v>
                </c:pt>
                <c:pt idx="87">
                  <c:v>0.857142857142857</c:v>
                </c:pt>
                <c:pt idx="88">
                  <c:v>0.857142857142857</c:v>
                </c:pt>
                <c:pt idx="89">
                  <c:v>0.857142857142857</c:v>
                </c:pt>
                <c:pt idx="90">
                  <c:v>0.857142857142857</c:v>
                </c:pt>
                <c:pt idx="91">
                  <c:v>0.857142857142857</c:v>
                </c:pt>
                <c:pt idx="92">
                  <c:v>0.857142857142857</c:v>
                </c:pt>
                <c:pt idx="93">
                  <c:v>0.857142857142857</c:v>
                </c:pt>
                <c:pt idx="94">
                  <c:v>0.857142857142857</c:v>
                </c:pt>
                <c:pt idx="95">
                  <c:v>0.857142857142857</c:v>
                </c:pt>
                <c:pt idx="96">
                  <c:v>0.857142857142857</c:v>
                </c:pt>
                <c:pt idx="97">
                  <c:v>0.857142857142857</c:v>
                </c:pt>
                <c:pt idx="98">
                  <c:v>0.857142857142857</c:v>
                </c:pt>
                <c:pt idx="99">
                  <c:v>0.857142857142857</c:v>
                </c:pt>
                <c:pt idx="100">
                  <c:v>0.857142857142857</c:v>
                </c:pt>
                <c:pt idx="101">
                  <c:v>0.857142857142857</c:v>
                </c:pt>
                <c:pt idx="102">
                  <c:v>0.857142857142857</c:v>
                </c:pt>
                <c:pt idx="103">
                  <c:v>0.857142857142857</c:v>
                </c:pt>
                <c:pt idx="104">
                  <c:v>0.857142857142857</c:v>
                </c:pt>
                <c:pt idx="105">
                  <c:v>0.857142857142857</c:v>
                </c:pt>
                <c:pt idx="106">
                  <c:v>0.857142857142857</c:v>
                </c:pt>
                <c:pt idx="107">
                  <c:v>0.857142857142857</c:v>
                </c:pt>
                <c:pt idx="108">
                  <c:v>0.857142857142857</c:v>
                </c:pt>
                <c:pt idx="109">
                  <c:v>0.857142857142857</c:v>
                </c:pt>
                <c:pt idx="110">
                  <c:v>0.857142857142857</c:v>
                </c:pt>
                <c:pt idx="111">
                  <c:v>0.857142857142857</c:v>
                </c:pt>
                <c:pt idx="112">
                  <c:v>0.857142857142857</c:v>
                </c:pt>
                <c:pt idx="113">
                  <c:v>0.857142857142857</c:v>
                </c:pt>
                <c:pt idx="114">
                  <c:v>0.857142857142857</c:v>
                </c:pt>
                <c:pt idx="115">
                  <c:v>0.857142857142857</c:v>
                </c:pt>
                <c:pt idx="116">
                  <c:v>0.857142857142857</c:v>
                </c:pt>
                <c:pt idx="117">
                  <c:v>0.857142857142857</c:v>
                </c:pt>
                <c:pt idx="118">
                  <c:v>0.857142857142857</c:v>
                </c:pt>
                <c:pt idx="119">
                  <c:v>0.857142857142857</c:v>
                </c:pt>
                <c:pt idx="120">
                  <c:v>0.857142857142857</c:v>
                </c:pt>
                <c:pt idx="121">
                  <c:v>0.857142857142857</c:v>
                </c:pt>
                <c:pt idx="122">
                  <c:v>0.857142857142857</c:v>
                </c:pt>
                <c:pt idx="123">
                  <c:v>0.857142857142857</c:v>
                </c:pt>
                <c:pt idx="124">
                  <c:v>0.857142857142857</c:v>
                </c:pt>
                <c:pt idx="125">
                  <c:v>0.857142857142857</c:v>
                </c:pt>
                <c:pt idx="126">
                  <c:v>0.857142857142857</c:v>
                </c:pt>
                <c:pt idx="127">
                  <c:v>0.857142857142857</c:v>
                </c:pt>
                <c:pt idx="128">
                  <c:v>0.857142857142857</c:v>
                </c:pt>
                <c:pt idx="129">
                  <c:v>0.857142857142857</c:v>
                </c:pt>
                <c:pt idx="130">
                  <c:v>0.857142857142857</c:v>
                </c:pt>
              </c:numCache>
            </c:numRef>
          </c:val>
        </c:ser>
        <c:ser>
          <c:idx val="3"/>
          <c:order val="3"/>
          <c:tx>
            <c:strRef>
              <c:f>'Cumulative distributions'!$H$1</c:f>
              <c:strCache>
                <c:ptCount val="1"/>
                <c:pt idx="0">
                  <c:v>Late AGI</c:v>
                </c:pt>
              </c:strCache>
            </c:strRef>
          </c:tx>
          <c:spPr>
            <a:solidFill>
              <a:srgbClr val="8eb4e3">
                <a:alpha val="50000"/>
              </a:srgbClr>
            </a:solidFill>
            <a:ln w="25560">
              <a:noFill/>
            </a:ln>
          </c:spPr>
          <c:dLbls>
            <c:showLegendKey val="0"/>
            <c:showVal val="0"/>
            <c:showCatName val="0"/>
            <c:showSerName val="0"/>
            <c:showPercent val="0"/>
            <c:showLeaderLines val="0"/>
          </c:dLbls>
          <c:cat>
            <c:strRef>
              <c:f>'Cumulative distributions'!$A$52:$A$182</c:f>
              <c:strCache>
                <c:ptCount val="1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pt idx="66">
                  <c:v>2076</c:v>
                </c:pt>
                <c:pt idx="67">
                  <c:v>2077</c:v>
                </c:pt>
                <c:pt idx="68">
                  <c:v>2078</c:v>
                </c:pt>
                <c:pt idx="69">
                  <c:v>2079</c:v>
                </c:pt>
                <c:pt idx="70">
                  <c:v>2080</c:v>
                </c:pt>
                <c:pt idx="71">
                  <c:v>2081</c:v>
                </c:pt>
                <c:pt idx="72">
                  <c:v>2082</c:v>
                </c:pt>
                <c:pt idx="73">
                  <c:v>2083</c:v>
                </c:pt>
                <c:pt idx="74">
                  <c:v>2084</c:v>
                </c:pt>
                <c:pt idx="75">
                  <c:v>2085</c:v>
                </c:pt>
                <c:pt idx="76">
                  <c:v>2086</c:v>
                </c:pt>
                <c:pt idx="77">
                  <c:v>2087</c:v>
                </c:pt>
                <c:pt idx="78">
                  <c:v>2088</c:v>
                </c:pt>
                <c:pt idx="79">
                  <c:v>2089</c:v>
                </c:pt>
                <c:pt idx="80">
                  <c:v>2090</c:v>
                </c:pt>
                <c:pt idx="81">
                  <c:v>2091</c:v>
                </c:pt>
                <c:pt idx="82">
                  <c:v>2092</c:v>
                </c:pt>
                <c:pt idx="83">
                  <c:v>2093</c:v>
                </c:pt>
                <c:pt idx="84">
                  <c:v>2094</c:v>
                </c:pt>
                <c:pt idx="85">
                  <c:v>2095</c:v>
                </c:pt>
                <c:pt idx="86">
                  <c:v>2096</c:v>
                </c:pt>
                <c:pt idx="87">
                  <c:v>2097</c:v>
                </c:pt>
                <c:pt idx="88">
                  <c:v>2098</c:v>
                </c:pt>
                <c:pt idx="89">
                  <c:v>2099</c:v>
                </c:pt>
                <c:pt idx="90">
                  <c:v>2100</c:v>
                </c:pt>
                <c:pt idx="91">
                  <c:v>2101</c:v>
                </c:pt>
                <c:pt idx="92">
                  <c:v>2102</c:v>
                </c:pt>
                <c:pt idx="93">
                  <c:v>2103</c:v>
                </c:pt>
                <c:pt idx="94">
                  <c:v>2104</c:v>
                </c:pt>
                <c:pt idx="95">
                  <c:v>2105</c:v>
                </c:pt>
                <c:pt idx="96">
                  <c:v>2106</c:v>
                </c:pt>
                <c:pt idx="97">
                  <c:v>2107</c:v>
                </c:pt>
                <c:pt idx="98">
                  <c:v>2108</c:v>
                </c:pt>
                <c:pt idx="99">
                  <c:v>2109</c:v>
                </c:pt>
                <c:pt idx="100">
                  <c:v>2110</c:v>
                </c:pt>
                <c:pt idx="101">
                  <c:v>2111</c:v>
                </c:pt>
                <c:pt idx="102">
                  <c:v>2112</c:v>
                </c:pt>
                <c:pt idx="103">
                  <c:v>2113</c:v>
                </c:pt>
                <c:pt idx="104">
                  <c:v>2114</c:v>
                </c:pt>
                <c:pt idx="105">
                  <c:v>2115</c:v>
                </c:pt>
                <c:pt idx="106">
                  <c:v>2116</c:v>
                </c:pt>
                <c:pt idx="107">
                  <c:v>2117</c:v>
                </c:pt>
                <c:pt idx="108">
                  <c:v>2118</c:v>
                </c:pt>
                <c:pt idx="109">
                  <c:v>2119</c:v>
                </c:pt>
                <c:pt idx="110">
                  <c:v>2120</c:v>
                </c:pt>
                <c:pt idx="111">
                  <c:v>2121</c:v>
                </c:pt>
                <c:pt idx="112">
                  <c:v>2122</c:v>
                </c:pt>
                <c:pt idx="113">
                  <c:v>2123</c:v>
                </c:pt>
                <c:pt idx="114">
                  <c:v>2124</c:v>
                </c:pt>
                <c:pt idx="115">
                  <c:v>2125</c:v>
                </c:pt>
                <c:pt idx="116">
                  <c:v>2126</c:v>
                </c:pt>
                <c:pt idx="117">
                  <c:v>2127</c:v>
                </c:pt>
                <c:pt idx="118">
                  <c:v>2128</c:v>
                </c:pt>
                <c:pt idx="119">
                  <c:v>2129</c:v>
                </c:pt>
                <c:pt idx="120">
                  <c:v>2130</c:v>
                </c:pt>
                <c:pt idx="121">
                  <c:v>2131</c:v>
                </c:pt>
                <c:pt idx="122">
                  <c:v>2132</c:v>
                </c:pt>
                <c:pt idx="123">
                  <c:v>2133</c:v>
                </c:pt>
                <c:pt idx="124">
                  <c:v>2134</c:v>
                </c:pt>
                <c:pt idx="125">
                  <c:v>2135</c:v>
                </c:pt>
                <c:pt idx="126">
                  <c:v>2136</c:v>
                </c:pt>
                <c:pt idx="127">
                  <c:v>2137</c:v>
                </c:pt>
                <c:pt idx="128">
                  <c:v>2138</c:v>
                </c:pt>
                <c:pt idx="129">
                  <c:v>2139</c:v>
                </c:pt>
                <c:pt idx="130">
                  <c:v>2140</c:v>
                </c:pt>
              </c:strCache>
            </c:strRef>
          </c:cat>
          <c:val>
            <c:numRef>
              <c:f>'Cumulative distributions'!$H$52:$H$182</c:f>
              <c:numCache>
                <c:formatCode>General</c:formatCode>
                <c:ptCount val="131"/>
                <c:pt idx="0">
                  <c:v>0</c:v>
                </c:pt>
                <c:pt idx="1">
                  <c:v>0</c:v>
                </c:pt>
                <c:pt idx="2">
                  <c:v>0</c:v>
                </c:pt>
                <c:pt idx="3">
                  <c:v>0</c:v>
                </c:pt>
                <c:pt idx="4">
                  <c:v>0</c:v>
                </c:pt>
                <c:pt idx="5">
                  <c:v>0</c:v>
                </c:pt>
                <c:pt idx="6">
                  <c:v>0</c:v>
                </c:pt>
                <c:pt idx="7">
                  <c:v>0</c:v>
                </c:pt>
                <c:pt idx="8">
                  <c:v>0</c:v>
                </c:pt>
                <c:pt idx="9">
                  <c:v>0</c:v>
                </c:pt>
                <c:pt idx="10">
                  <c:v>0</c:v>
                </c:pt>
                <c:pt idx="11">
                  <c:v>0.0769230769230769</c:v>
                </c:pt>
                <c:pt idx="12">
                  <c:v>0.0769230769230769</c:v>
                </c:pt>
                <c:pt idx="13">
                  <c:v>0.0769230769230769</c:v>
                </c:pt>
                <c:pt idx="14">
                  <c:v>0.0769230769230769</c:v>
                </c:pt>
                <c:pt idx="15">
                  <c:v>0.0769230769230769</c:v>
                </c:pt>
                <c:pt idx="16">
                  <c:v>0.153846153846154</c:v>
                </c:pt>
                <c:pt idx="17">
                  <c:v>0.230769230769231</c:v>
                </c:pt>
                <c:pt idx="18">
                  <c:v>0.307692307692308</c:v>
                </c:pt>
                <c:pt idx="19">
                  <c:v>0.307692307692308</c:v>
                </c:pt>
                <c:pt idx="20">
                  <c:v>0.307692307692308</c:v>
                </c:pt>
                <c:pt idx="21">
                  <c:v>0.461538461538462</c:v>
                </c:pt>
                <c:pt idx="22">
                  <c:v>0.461538461538462</c:v>
                </c:pt>
                <c:pt idx="23">
                  <c:v>0.538461538461538</c:v>
                </c:pt>
                <c:pt idx="24">
                  <c:v>0.538461538461538</c:v>
                </c:pt>
                <c:pt idx="25">
                  <c:v>0.538461538461538</c:v>
                </c:pt>
                <c:pt idx="26">
                  <c:v>0.615384615384615</c:v>
                </c:pt>
                <c:pt idx="27">
                  <c:v>0.615384615384615</c:v>
                </c:pt>
                <c:pt idx="28">
                  <c:v>0.615384615384615</c:v>
                </c:pt>
                <c:pt idx="29">
                  <c:v>0.615384615384615</c:v>
                </c:pt>
                <c:pt idx="30">
                  <c:v>0.615384615384615</c:v>
                </c:pt>
                <c:pt idx="31">
                  <c:v>0.615384615384615</c:v>
                </c:pt>
                <c:pt idx="32">
                  <c:v>0.692307692307692</c:v>
                </c:pt>
                <c:pt idx="33">
                  <c:v>0.769230769230769</c:v>
                </c:pt>
                <c:pt idx="34">
                  <c:v>0.769230769230769</c:v>
                </c:pt>
                <c:pt idx="35">
                  <c:v>0.769230769230769</c:v>
                </c:pt>
                <c:pt idx="36">
                  <c:v>0.846153846153846</c:v>
                </c:pt>
                <c:pt idx="37">
                  <c:v>0.846153846153846</c:v>
                </c:pt>
                <c:pt idx="38">
                  <c:v>0.846153846153846</c:v>
                </c:pt>
                <c:pt idx="39">
                  <c:v>0.846153846153846</c:v>
                </c:pt>
                <c:pt idx="40">
                  <c:v>0.846153846153846</c:v>
                </c:pt>
                <c:pt idx="41">
                  <c:v>0.846153846153846</c:v>
                </c:pt>
                <c:pt idx="42">
                  <c:v>0.846153846153846</c:v>
                </c:pt>
                <c:pt idx="43">
                  <c:v>0.923076923076923</c:v>
                </c:pt>
                <c:pt idx="44">
                  <c:v>0.923076923076923</c:v>
                </c:pt>
                <c:pt idx="45">
                  <c:v>0.923076923076923</c:v>
                </c:pt>
                <c:pt idx="46">
                  <c:v>0.923076923076923</c:v>
                </c:pt>
                <c:pt idx="47">
                  <c:v>0.923076923076923</c:v>
                </c:pt>
                <c:pt idx="48">
                  <c:v>0.923076923076923</c:v>
                </c:pt>
                <c:pt idx="49">
                  <c:v>0.923076923076923</c:v>
                </c:pt>
                <c:pt idx="50">
                  <c:v>0.923076923076923</c:v>
                </c:pt>
                <c:pt idx="51">
                  <c:v>0.923076923076923</c:v>
                </c:pt>
                <c:pt idx="52">
                  <c:v>0.923076923076923</c:v>
                </c:pt>
                <c:pt idx="53">
                  <c:v>0.923076923076923</c:v>
                </c:pt>
                <c:pt idx="54">
                  <c:v>0.923076923076923</c:v>
                </c:pt>
                <c:pt idx="55">
                  <c:v>0.923076923076923</c:v>
                </c:pt>
                <c:pt idx="56">
                  <c:v>0.923076923076923</c:v>
                </c:pt>
                <c:pt idx="57">
                  <c:v>0.923076923076923</c:v>
                </c:pt>
                <c:pt idx="58">
                  <c:v>0.923076923076923</c:v>
                </c:pt>
                <c:pt idx="59">
                  <c:v>0.923076923076923</c:v>
                </c:pt>
                <c:pt idx="60">
                  <c:v>0.923076923076923</c:v>
                </c:pt>
                <c:pt idx="61">
                  <c:v>0.923076923076923</c:v>
                </c:pt>
                <c:pt idx="62">
                  <c:v>0.923076923076923</c:v>
                </c:pt>
                <c:pt idx="63">
                  <c:v>0.923076923076923</c:v>
                </c:pt>
                <c:pt idx="64">
                  <c:v>0.923076923076923</c:v>
                </c:pt>
                <c:pt idx="65">
                  <c:v>0.923076923076923</c:v>
                </c:pt>
                <c:pt idx="66">
                  <c:v>0.923076923076923</c:v>
                </c:pt>
                <c:pt idx="67">
                  <c:v>0.923076923076923</c:v>
                </c:pt>
                <c:pt idx="68">
                  <c:v>0.923076923076923</c:v>
                </c:pt>
                <c:pt idx="69">
                  <c:v>0.923076923076923</c:v>
                </c:pt>
                <c:pt idx="70">
                  <c:v>0.923076923076923</c:v>
                </c:pt>
                <c:pt idx="71">
                  <c:v>0.923076923076923</c:v>
                </c:pt>
                <c:pt idx="72">
                  <c:v>0.923076923076923</c:v>
                </c:pt>
                <c:pt idx="73">
                  <c:v>0.923076923076923</c:v>
                </c:pt>
                <c:pt idx="74">
                  <c:v>0.923076923076923</c:v>
                </c:pt>
                <c:pt idx="75">
                  <c:v>0.923076923076923</c:v>
                </c:pt>
                <c:pt idx="76">
                  <c:v>0.923076923076923</c:v>
                </c:pt>
                <c:pt idx="77">
                  <c:v>0.923076923076923</c:v>
                </c:pt>
                <c:pt idx="78">
                  <c:v>0.923076923076923</c:v>
                </c:pt>
                <c:pt idx="79">
                  <c:v>0.923076923076923</c:v>
                </c:pt>
                <c:pt idx="80">
                  <c:v>0.923076923076923</c:v>
                </c:pt>
                <c:pt idx="81">
                  <c:v>0.923076923076923</c:v>
                </c:pt>
                <c:pt idx="82">
                  <c:v>0.923076923076923</c:v>
                </c:pt>
                <c:pt idx="83">
                  <c:v>0.923076923076923</c:v>
                </c:pt>
                <c:pt idx="84">
                  <c:v>0.923076923076923</c:v>
                </c:pt>
                <c:pt idx="85">
                  <c:v>0.923076923076923</c:v>
                </c:pt>
                <c:pt idx="86">
                  <c:v>0.923076923076923</c:v>
                </c:pt>
                <c:pt idx="87">
                  <c:v>0.923076923076923</c:v>
                </c:pt>
                <c:pt idx="88">
                  <c:v>0.923076923076923</c:v>
                </c:pt>
                <c:pt idx="89">
                  <c:v>0.923076923076923</c:v>
                </c:pt>
                <c:pt idx="90">
                  <c:v>0.923076923076923</c:v>
                </c:pt>
                <c:pt idx="91">
                  <c:v>0.923076923076923</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numCache>
            </c:numRef>
          </c:val>
        </c:ser>
        <c:axId val="48607607"/>
        <c:axId val="42550254"/>
      </c:areaChart>
      <c:catAx>
        <c:axId val="48607607"/>
        <c:scaling>
          <c:orientation val="minMax"/>
        </c:scaling>
        <c:delete val="0"/>
        <c:axPos val="b"/>
        <c:numFmt formatCode="General"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42550254"/>
        <c:crosses val="autoZero"/>
        <c:auto val="1"/>
        <c:lblAlgn val="ctr"/>
        <c:lblOffset val="100"/>
      </c:catAx>
      <c:valAx>
        <c:axId val="42550254"/>
        <c:scaling>
          <c:orientation val="minMax"/>
          <c:max val="1"/>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48607607"/>
        <c:crosses val="autoZero"/>
      </c:valAx>
      <c:spPr>
        <a:solidFill>
          <a:srgbClr val="ffffff"/>
        </a:solidFill>
        <a:ln>
          <a:noFill/>
        </a:ln>
      </c:spPr>
    </c:plotArea>
    <c:legend>
      <c:legendPos val="r"/>
      <c:overlay val="0"/>
      <c:spPr>
        <a:noFill/>
        <a:ln>
          <a:noFill/>
        </a:ln>
      </c:spPr>
    </c:legend>
    <c:plotVisOnly val="1"/>
    <c:dispBlanksAs val="zero"/>
  </c:chart>
  <c:spPr>
    <a:solidFill>
      <a:srgbClr val="ffffff"/>
    </a:solidFill>
    <a:ln>
      <a:noFill/>
    </a:ln>
  </c:spPr>
</c:chartSpace>
</file>

<file path=xl/charts/chart16.xml><?xml version="1.0" encoding="utf-8"?>
<c:chartSpace xmlns:c="http://schemas.openxmlformats.org/drawingml/2006/chart" xmlns:a="http://schemas.openxmlformats.org/drawingml/2006/main" xmlns:r="http://schemas.openxmlformats.org/officeDocument/2006/relationships">
  <c:lang val="en-US"/>
  <c:roundedCorners val="0"/>
  <c:chart>
    <c:plotArea>
      <c:areaChart>
        <c:grouping val="standard"/>
        <c:ser>
          <c:idx val="0"/>
          <c:order val="0"/>
          <c:tx>
            <c:strRef>
              <c:f>'Cumulative distributions'!$F$1</c:f>
              <c:strCache>
                <c:ptCount val="1"/>
                <c:pt idx="0">
                  <c:v>Late AI</c:v>
                </c:pt>
              </c:strCache>
            </c:strRef>
          </c:tx>
          <c:spPr>
            <a:solidFill>
              <a:srgbClr val="d99694">
                <a:alpha val="50000"/>
              </a:srgbClr>
            </a:solidFill>
            <a:ln w="25560">
              <a:noFill/>
            </a:ln>
          </c:spPr>
          <c:dLbls>
            <c:showLegendKey val="0"/>
            <c:showVal val="0"/>
            <c:showCatName val="0"/>
            <c:showSerName val="0"/>
            <c:showPercent val="0"/>
            <c:showLeaderLines val="0"/>
          </c:dLbls>
          <c:cat>
            <c:strRef>
              <c:f>'Cumulative distributions'!$A$52:$A$182</c:f>
              <c:strCache>
                <c:ptCount val="1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pt idx="66">
                  <c:v>2076</c:v>
                </c:pt>
                <c:pt idx="67">
                  <c:v>2077</c:v>
                </c:pt>
                <c:pt idx="68">
                  <c:v>2078</c:v>
                </c:pt>
                <c:pt idx="69">
                  <c:v>2079</c:v>
                </c:pt>
                <c:pt idx="70">
                  <c:v>2080</c:v>
                </c:pt>
                <c:pt idx="71">
                  <c:v>2081</c:v>
                </c:pt>
                <c:pt idx="72">
                  <c:v>2082</c:v>
                </c:pt>
                <c:pt idx="73">
                  <c:v>2083</c:v>
                </c:pt>
                <c:pt idx="74">
                  <c:v>2084</c:v>
                </c:pt>
                <c:pt idx="75">
                  <c:v>2085</c:v>
                </c:pt>
                <c:pt idx="76">
                  <c:v>2086</c:v>
                </c:pt>
                <c:pt idx="77">
                  <c:v>2087</c:v>
                </c:pt>
                <c:pt idx="78">
                  <c:v>2088</c:v>
                </c:pt>
                <c:pt idx="79">
                  <c:v>2089</c:v>
                </c:pt>
                <c:pt idx="80">
                  <c:v>2090</c:v>
                </c:pt>
                <c:pt idx="81">
                  <c:v>2091</c:v>
                </c:pt>
                <c:pt idx="82">
                  <c:v>2092</c:v>
                </c:pt>
                <c:pt idx="83">
                  <c:v>2093</c:v>
                </c:pt>
                <c:pt idx="84">
                  <c:v>2094</c:v>
                </c:pt>
                <c:pt idx="85">
                  <c:v>2095</c:v>
                </c:pt>
                <c:pt idx="86">
                  <c:v>2096</c:v>
                </c:pt>
                <c:pt idx="87">
                  <c:v>2097</c:v>
                </c:pt>
                <c:pt idx="88">
                  <c:v>2098</c:v>
                </c:pt>
                <c:pt idx="89">
                  <c:v>2099</c:v>
                </c:pt>
                <c:pt idx="90">
                  <c:v>2100</c:v>
                </c:pt>
                <c:pt idx="91">
                  <c:v>2101</c:v>
                </c:pt>
                <c:pt idx="92">
                  <c:v>2102</c:v>
                </c:pt>
                <c:pt idx="93">
                  <c:v>2103</c:v>
                </c:pt>
                <c:pt idx="94">
                  <c:v>2104</c:v>
                </c:pt>
                <c:pt idx="95">
                  <c:v>2105</c:v>
                </c:pt>
                <c:pt idx="96">
                  <c:v>2106</c:v>
                </c:pt>
                <c:pt idx="97">
                  <c:v>2107</c:v>
                </c:pt>
                <c:pt idx="98">
                  <c:v>2108</c:v>
                </c:pt>
                <c:pt idx="99">
                  <c:v>2109</c:v>
                </c:pt>
                <c:pt idx="100">
                  <c:v>2110</c:v>
                </c:pt>
                <c:pt idx="101">
                  <c:v>2111</c:v>
                </c:pt>
                <c:pt idx="102">
                  <c:v>2112</c:v>
                </c:pt>
                <c:pt idx="103">
                  <c:v>2113</c:v>
                </c:pt>
                <c:pt idx="104">
                  <c:v>2114</c:v>
                </c:pt>
                <c:pt idx="105">
                  <c:v>2115</c:v>
                </c:pt>
                <c:pt idx="106">
                  <c:v>2116</c:v>
                </c:pt>
                <c:pt idx="107">
                  <c:v>2117</c:v>
                </c:pt>
                <c:pt idx="108">
                  <c:v>2118</c:v>
                </c:pt>
                <c:pt idx="109">
                  <c:v>2119</c:v>
                </c:pt>
                <c:pt idx="110">
                  <c:v>2120</c:v>
                </c:pt>
                <c:pt idx="111">
                  <c:v>2121</c:v>
                </c:pt>
                <c:pt idx="112">
                  <c:v>2122</c:v>
                </c:pt>
                <c:pt idx="113">
                  <c:v>2123</c:v>
                </c:pt>
                <c:pt idx="114">
                  <c:v>2124</c:v>
                </c:pt>
                <c:pt idx="115">
                  <c:v>2125</c:v>
                </c:pt>
                <c:pt idx="116">
                  <c:v>2126</c:v>
                </c:pt>
                <c:pt idx="117">
                  <c:v>2127</c:v>
                </c:pt>
                <c:pt idx="118">
                  <c:v>2128</c:v>
                </c:pt>
                <c:pt idx="119">
                  <c:v>2129</c:v>
                </c:pt>
                <c:pt idx="120">
                  <c:v>2130</c:v>
                </c:pt>
                <c:pt idx="121">
                  <c:v>2131</c:v>
                </c:pt>
                <c:pt idx="122">
                  <c:v>2132</c:v>
                </c:pt>
                <c:pt idx="123">
                  <c:v>2133</c:v>
                </c:pt>
                <c:pt idx="124">
                  <c:v>2134</c:v>
                </c:pt>
                <c:pt idx="125">
                  <c:v>2135</c:v>
                </c:pt>
                <c:pt idx="126">
                  <c:v>2136</c:v>
                </c:pt>
                <c:pt idx="127">
                  <c:v>2137</c:v>
                </c:pt>
                <c:pt idx="128">
                  <c:v>2138</c:v>
                </c:pt>
                <c:pt idx="129">
                  <c:v>2139</c:v>
                </c:pt>
                <c:pt idx="130">
                  <c:v>2140</c:v>
                </c:pt>
              </c:strCache>
            </c:strRef>
          </c:cat>
          <c:val>
            <c:numRef>
              <c:f>'Cumulative distributions'!$F$52:$F$182</c:f>
              <c:numCache>
                <c:formatCode>General</c:formatCode>
                <c:ptCount val="1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0.0666666666666667</c:v>
                </c:pt>
                <c:pt idx="18">
                  <c:v>0.0666666666666667</c:v>
                </c:pt>
                <c:pt idx="19">
                  <c:v>0.0666666666666667</c:v>
                </c:pt>
                <c:pt idx="20">
                  <c:v>0.0666666666666667</c:v>
                </c:pt>
                <c:pt idx="21">
                  <c:v>0.2</c:v>
                </c:pt>
                <c:pt idx="22">
                  <c:v>0.2</c:v>
                </c:pt>
                <c:pt idx="23">
                  <c:v>0.2</c:v>
                </c:pt>
                <c:pt idx="24">
                  <c:v>0.2</c:v>
                </c:pt>
                <c:pt idx="25">
                  <c:v>0.2</c:v>
                </c:pt>
                <c:pt idx="26">
                  <c:v>0.2</c:v>
                </c:pt>
                <c:pt idx="27">
                  <c:v>0.2</c:v>
                </c:pt>
                <c:pt idx="28">
                  <c:v>0.2</c:v>
                </c:pt>
                <c:pt idx="29">
                  <c:v>0.2</c:v>
                </c:pt>
                <c:pt idx="30">
                  <c:v>0.266666666666667</c:v>
                </c:pt>
                <c:pt idx="31">
                  <c:v>0.333333333333333</c:v>
                </c:pt>
                <c:pt idx="32">
                  <c:v>0.333333333333333</c:v>
                </c:pt>
                <c:pt idx="33">
                  <c:v>0.333333333333333</c:v>
                </c:pt>
                <c:pt idx="34">
                  <c:v>0.333333333333333</c:v>
                </c:pt>
                <c:pt idx="35">
                  <c:v>0.333333333333333</c:v>
                </c:pt>
                <c:pt idx="36">
                  <c:v>0.333333333333333</c:v>
                </c:pt>
                <c:pt idx="37">
                  <c:v>0.333333333333333</c:v>
                </c:pt>
                <c:pt idx="38">
                  <c:v>0.333333333333333</c:v>
                </c:pt>
                <c:pt idx="39">
                  <c:v>0.4</c:v>
                </c:pt>
                <c:pt idx="40">
                  <c:v>0.4</c:v>
                </c:pt>
                <c:pt idx="41">
                  <c:v>0.533333333333333</c:v>
                </c:pt>
                <c:pt idx="42">
                  <c:v>0.533333333333333</c:v>
                </c:pt>
                <c:pt idx="43">
                  <c:v>0.533333333333333</c:v>
                </c:pt>
                <c:pt idx="44">
                  <c:v>0.533333333333333</c:v>
                </c:pt>
                <c:pt idx="45">
                  <c:v>0.533333333333333</c:v>
                </c:pt>
                <c:pt idx="46">
                  <c:v>0.533333333333333</c:v>
                </c:pt>
                <c:pt idx="47">
                  <c:v>0.533333333333333</c:v>
                </c:pt>
                <c:pt idx="48">
                  <c:v>0.533333333333333</c:v>
                </c:pt>
                <c:pt idx="49">
                  <c:v>0.533333333333333</c:v>
                </c:pt>
                <c:pt idx="50">
                  <c:v>0.533333333333333</c:v>
                </c:pt>
                <c:pt idx="51">
                  <c:v>0.533333333333333</c:v>
                </c:pt>
                <c:pt idx="52">
                  <c:v>0.533333333333333</c:v>
                </c:pt>
                <c:pt idx="53">
                  <c:v>0.666666666666667</c:v>
                </c:pt>
                <c:pt idx="54">
                  <c:v>0.666666666666667</c:v>
                </c:pt>
                <c:pt idx="55">
                  <c:v>0.666666666666667</c:v>
                </c:pt>
                <c:pt idx="56">
                  <c:v>0.666666666666667</c:v>
                </c:pt>
                <c:pt idx="57">
                  <c:v>0.666666666666667</c:v>
                </c:pt>
                <c:pt idx="58">
                  <c:v>0.666666666666667</c:v>
                </c:pt>
                <c:pt idx="59">
                  <c:v>0.666666666666667</c:v>
                </c:pt>
                <c:pt idx="60">
                  <c:v>0.666666666666667</c:v>
                </c:pt>
                <c:pt idx="61">
                  <c:v>0.666666666666667</c:v>
                </c:pt>
                <c:pt idx="62">
                  <c:v>0.666666666666667</c:v>
                </c:pt>
                <c:pt idx="63">
                  <c:v>0.666666666666667</c:v>
                </c:pt>
                <c:pt idx="64">
                  <c:v>0.666666666666667</c:v>
                </c:pt>
                <c:pt idx="65">
                  <c:v>0.666666666666667</c:v>
                </c:pt>
                <c:pt idx="66">
                  <c:v>0.666666666666667</c:v>
                </c:pt>
                <c:pt idx="67">
                  <c:v>0.666666666666667</c:v>
                </c:pt>
                <c:pt idx="68">
                  <c:v>0.666666666666667</c:v>
                </c:pt>
                <c:pt idx="69">
                  <c:v>0.666666666666667</c:v>
                </c:pt>
                <c:pt idx="70">
                  <c:v>0.666666666666667</c:v>
                </c:pt>
                <c:pt idx="71">
                  <c:v>0.666666666666667</c:v>
                </c:pt>
                <c:pt idx="72">
                  <c:v>0.666666666666667</c:v>
                </c:pt>
                <c:pt idx="73">
                  <c:v>0.666666666666667</c:v>
                </c:pt>
                <c:pt idx="74">
                  <c:v>0.666666666666667</c:v>
                </c:pt>
                <c:pt idx="75">
                  <c:v>0.666666666666667</c:v>
                </c:pt>
                <c:pt idx="76">
                  <c:v>0.666666666666667</c:v>
                </c:pt>
                <c:pt idx="77">
                  <c:v>0.666666666666667</c:v>
                </c:pt>
                <c:pt idx="78">
                  <c:v>0.666666666666667</c:v>
                </c:pt>
                <c:pt idx="79">
                  <c:v>0.666666666666667</c:v>
                </c:pt>
                <c:pt idx="80">
                  <c:v>0.666666666666667</c:v>
                </c:pt>
                <c:pt idx="81">
                  <c:v>0.666666666666667</c:v>
                </c:pt>
                <c:pt idx="82">
                  <c:v>0.666666666666667</c:v>
                </c:pt>
                <c:pt idx="83">
                  <c:v>0.733333333333333</c:v>
                </c:pt>
                <c:pt idx="84">
                  <c:v>0.733333333333333</c:v>
                </c:pt>
                <c:pt idx="85">
                  <c:v>0.733333333333333</c:v>
                </c:pt>
                <c:pt idx="86">
                  <c:v>0.733333333333333</c:v>
                </c:pt>
                <c:pt idx="87">
                  <c:v>0.733333333333333</c:v>
                </c:pt>
                <c:pt idx="88">
                  <c:v>0.733333333333333</c:v>
                </c:pt>
                <c:pt idx="89">
                  <c:v>0.733333333333333</c:v>
                </c:pt>
                <c:pt idx="90">
                  <c:v>0.733333333333333</c:v>
                </c:pt>
                <c:pt idx="91">
                  <c:v>0.8</c:v>
                </c:pt>
                <c:pt idx="92">
                  <c:v>0.8</c:v>
                </c:pt>
                <c:pt idx="93">
                  <c:v>0.8</c:v>
                </c:pt>
                <c:pt idx="94">
                  <c:v>0.8</c:v>
                </c:pt>
                <c:pt idx="95">
                  <c:v>0.8</c:v>
                </c:pt>
                <c:pt idx="96">
                  <c:v>0.8</c:v>
                </c:pt>
                <c:pt idx="97">
                  <c:v>0.8</c:v>
                </c:pt>
                <c:pt idx="98">
                  <c:v>0.8</c:v>
                </c:pt>
                <c:pt idx="99">
                  <c:v>0.8</c:v>
                </c:pt>
                <c:pt idx="100">
                  <c:v>0.8</c:v>
                </c:pt>
                <c:pt idx="101">
                  <c:v>0.8</c:v>
                </c:pt>
                <c:pt idx="102">
                  <c:v>0.8</c:v>
                </c:pt>
                <c:pt idx="103">
                  <c:v>0.933333333333333</c:v>
                </c:pt>
                <c:pt idx="104">
                  <c:v>0.933333333333333</c:v>
                </c:pt>
                <c:pt idx="105">
                  <c:v>0.933333333333333</c:v>
                </c:pt>
                <c:pt idx="106">
                  <c:v>0.933333333333333</c:v>
                </c:pt>
                <c:pt idx="107">
                  <c:v>0.933333333333333</c:v>
                </c:pt>
                <c:pt idx="108">
                  <c:v>0.933333333333333</c:v>
                </c:pt>
                <c:pt idx="109">
                  <c:v>0.933333333333333</c:v>
                </c:pt>
                <c:pt idx="110">
                  <c:v>0.933333333333333</c:v>
                </c:pt>
                <c:pt idx="111">
                  <c:v>0.933333333333333</c:v>
                </c:pt>
                <c:pt idx="112">
                  <c:v>0.933333333333333</c:v>
                </c:pt>
                <c:pt idx="113">
                  <c:v>0.933333333333333</c:v>
                </c:pt>
                <c:pt idx="114">
                  <c:v>0.933333333333333</c:v>
                </c:pt>
                <c:pt idx="115">
                  <c:v>0.933333333333333</c:v>
                </c:pt>
                <c:pt idx="116">
                  <c:v>0.933333333333333</c:v>
                </c:pt>
                <c:pt idx="117">
                  <c:v>0.933333333333333</c:v>
                </c:pt>
                <c:pt idx="118">
                  <c:v>0.933333333333333</c:v>
                </c:pt>
                <c:pt idx="119">
                  <c:v>0.933333333333333</c:v>
                </c:pt>
                <c:pt idx="120">
                  <c:v>0.933333333333333</c:v>
                </c:pt>
                <c:pt idx="121">
                  <c:v>0.933333333333333</c:v>
                </c:pt>
                <c:pt idx="122">
                  <c:v>0.933333333333333</c:v>
                </c:pt>
                <c:pt idx="123">
                  <c:v>0.933333333333333</c:v>
                </c:pt>
                <c:pt idx="124">
                  <c:v>0.933333333333333</c:v>
                </c:pt>
                <c:pt idx="125">
                  <c:v>0.933333333333333</c:v>
                </c:pt>
                <c:pt idx="126">
                  <c:v>0.933333333333333</c:v>
                </c:pt>
                <c:pt idx="127">
                  <c:v>0.933333333333333</c:v>
                </c:pt>
                <c:pt idx="128">
                  <c:v>0.933333333333333</c:v>
                </c:pt>
                <c:pt idx="129">
                  <c:v>0.933333333333333</c:v>
                </c:pt>
                <c:pt idx="130">
                  <c:v>0.933333333333333</c:v>
                </c:pt>
              </c:numCache>
            </c:numRef>
          </c:val>
        </c:ser>
        <c:ser>
          <c:idx val="1"/>
          <c:order val="1"/>
          <c:tx>
            <c:strRef>
              <c:f>'Cumulative distributions'!$H$1</c:f>
              <c:strCache>
                <c:ptCount val="1"/>
                <c:pt idx="0">
                  <c:v>Late AGI</c:v>
                </c:pt>
              </c:strCache>
            </c:strRef>
          </c:tx>
          <c:spPr>
            <a:solidFill>
              <a:srgbClr val="8eb4e3">
                <a:alpha val="50000"/>
              </a:srgbClr>
            </a:solidFill>
            <a:ln w="25560">
              <a:noFill/>
            </a:ln>
          </c:spPr>
          <c:dLbls>
            <c:showLegendKey val="0"/>
            <c:showVal val="0"/>
            <c:showCatName val="0"/>
            <c:showSerName val="0"/>
            <c:showPercent val="0"/>
            <c:showLeaderLines val="0"/>
          </c:dLbls>
          <c:cat>
            <c:strRef>
              <c:f>'Cumulative distributions'!$A$52:$A$182</c:f>
              <c:strCache>
                <c:ptCount val="1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pt idx="66">
                  <c:v>2076</c:v>
                </c:pt>
                <c:pt idx="67">
                  <c:v>2077</c:v>
                </c:pt>
                <c:pt idx="68">
                  <c:v>2078</c:v>
                </c:pt>
                <c:pt idx="69">
                  <c:v>2079</c:v>
                </c:pt>
                <c:pt idx="70">
                  <c:v>2080</c:v>
                </c:pt>
                <c:pt idx="71">
                  <c:v>2081</c:v>
                </c:pt>
                <c:pt idx="72">
                  <c:v>2082</c:v>
                </c:pt>
                <c:pt idx="73">
                  <c:v>2083</c:v>
                </c:pt>
                <c:pt idx="74">
                  <c:v>2084</c:v>
                </c:pt>
                <c:pt idx="75">
                  <c:v>2085</c:v>
                </c:pt>
                <c:pt idx="76">
                  <c:v>2086</c:v>
                </c:pt>
                <c:pt idx="77">
                  <c:v>2087</c:v>
                </c:pt>
                <c:pt idx="78">
                  <c:v>2088</c:v>
                </c:pt>
                <c:pt idx="79">
                  <c:v>2089</c:v>
                </c:pt>
                <c:pt idx="80">
                  <c:v>2090</c:v>
                </c:pt>
                <c:pt idx="81">
                  <c:v>2091</c:v>
                </c:pt>
                <c:pt idx="82">
                  <c:v>2092</c:v>
                </c:pt>
                <c:pt idx="83">
                  <c:v>2093</c:v>
                </c:pt>
                <c:pt idx="84">
                  <c:v>2094</c:v>
                </c:pt>
                <c:pt idx="85">
                  <c:v>2095</c:v>
                </c:pt>
                <c:pt idx="86">
                  <c:v>2096</c:v>
                </c:pt>
                <c:pt idx="87">
                  <c:v>2097</c:v>
                </c:pt>
                <c:pt idx="88">
                  <c:v>2098</c:v>
                </c:pt>
                <c:pt idx="89">
                  <c:v>2099</c:v>
                </c:pt>
                <c:pt idx="90">
                  <c:v>2100</c:v>
                </c:pt>
                <c:pt idx="91">
                  <c:v>2101</c:v>
                </c:pt>
                <c:pt idx="92">
                  <c:v>2102</c:v>
                </c:pt>
                <c:pt idx="93">
                  <c:v>2103</c:v>
                </c:pt>
                <c:pt idx="94">
                  <c:v>2104</c:v>
                </c:pt>
                <c:pt idx="95">
                  <c:v>2105</c:v>
                </c:pt>
                <c:pt idx="96">
                  <c:v>2106</c:v>
                </c:pt>
                <c:pt idx="97">
                  <c:v>2107</c:v>
                </c:pt>
                <c:pt idx="98">
                  <c:v>2108</c:v>
                </c:pt>
                <c:pt idx="99">
                  <c:v>2109</c:v>
                </c:pt>
                <c:pt idx="100">
                  <c:v>2110</c:v>
                </c:pt>
                <c:pt idx="101">
                  <c:v>2111</c:v>
                </c:pt>
                <c:pt idx="102">
                  <c:v>2112</c:v>
                </c:pt>
                <c:pt idx="103">
                  <c:v>2113</c:v>
                </c:pt>
                <c:pt idx="104">
                  <c:v>2114</c:v>
                </c:pt>
                <c:pt idx="105">
                  <c:v>2115</c:v>
                </c:pt>
                <c:pt idx="106">
                  <c:v>2116</c:v>
                </c:pt>
                <c:pt idx="107">
                  <c:v>2117</c:v>
                </c:pt>
                <c:pt idx="108">
                  <c:v>2118</c:v>
                </c:pt>
                <c:pt idx="109">
                  <c:v>2119</c:v>
                </c:pt>
                <c:pt idx="110">
                  <c:v>2120</c:v>
                </c:pt>
                <c:pt idx="111">
                  <c:v>2121</c:v>
                </c:pt>
                <c:pt idx="112">
                  <c:v>2122</c:v>
                </c:pt>
                <c:pt idx="113">
                  <c:v>2123</c:v>
                </c:pt>
                <c:pt idx="114">
                  <c:v>2124</c:v>
                </c:pt>
                <c:pt idx="115">
                  <c:v>2125</c:v>
                </c:pt>
                <c:pt idx="116">
                  <c:v>2126</c:v>
                </c:pt>
                <c:pt idx="117">
                  <c:v>2127</c:v>
                </c:pt>
                <c:pt idx="118">
                  <c:v>2128</c:v>
                </c:pt>
                <c:pt idx="119">
                  <c:v>2129</c:v>
                </c:pt>
                <c:pt idx="120">
                  <c:v>2130</c:v>
                </c:pt>
                <c:pt idx="121">
                  <c:v>2131</c:v>
                </c:pt>
                <c:pt idx="122">
                  <c:v>2132</c:v>
                </c:pt>
                <c:pt idx="123">
                  <c:v>2133</c:v>
                </c:pt>
                <c:pt idx="124">
                  <c:v>2134</c:v>
                </c:pt>
                <c:pt idx="125">
                  <c:v>2135</c:v>
                </c:pt>
                <c:pt idx="126">
                  <c:v>2136</c:v>
                </c:pt>
                <c:pt idx="127">
                  <c:v>2137</c:v>
                </c:pt>
                <c:pt idx="128">
                  <c:v>2138</c:v>
                </c:pt>
                <c:pt idx="129">
                  <c:v>2139</c:v>
                </c:pt>
                <c:pt idx="130">
                  <c:v>2140</c:v>
                </c:pt>
              </c:strCache>
            </c:strRef>
          </c:cat>
          <c:val>
            <c:numRef>
              <c:f>'Cumulative distributions'!$H$52:$H$182</c:f>
              <c:numCache>
                <c:formatCode>General</c:formatCode>
                <c:ptCount val="131"/>
                <c:pt idx="0">
                  <c:v>0</c:v>
                </c:pt>
                <c:pt idx="1">
                  <c:v>0</c:v>
                </c:pt>
                <c:pt idx="2">
                  <c:v>0</c:v>
                </c:pt>
                <c:pt idx="3">
                  <c:v>0</c:v>
                </c:pt>
                <c:pt idx="4">
                  <c:v>0</c:v>
                </c:pt>
                <c:pt idx="5">
                  <c:v>0</c:v>
                </c:pt>
                <c:pt idx="6">
                  <c:v>0</c:v>
                </c:pt>
                <c:pt idx="7">
                  <c:v>0</c:v>
                </c:pt>
                <c:pt idx="8">
                  <c:v>0</c:v>
                </c:pt>
                <c:pt idx="9">
                  <c:v>0</c:v>
                </c:pt>
                <c:pt idx="10">
                  <c:v>0</c:v>
                </c:pt>
                <c:pt idx="11">
                  <c:v>0.0769230769230769</c:v>
                </c:pt>
                <c:pt idx="12">
                  <c:v>0.0769230769230769</c:v>
                </c:pt>
                <c:pt idx="13">
                  <c:v>0.0769230769230769</c:v>
                </c:pt>
                <c:pt idx="14">
                  <c:v>0.0769230769230769</c:v>
                </c:pt>
                <c:pt idx="15">
                  <c:v>0.0769230769230769</c:v>
                </c:pt>
                <c:pt idx="16">
                  <c:v>0.153846153846154</c:v>
                </c:pt>
                <c:pt idx="17">
                  <c:v>0.230769230769231</c:v>
                </c:pt>
                <c:pt idx="18">
                  <c:v>0.307692307692308</c:v>
                </c:pt>
                <c:pt idx="19">
                  <c:v>0.307692307692308</c:v>
                </c:pt>
                <c:pt idx="20">
                  <c:v>0.307692307692308</c:v>
                </c:pt>
                <c:pt idx="21">
                  <c:v>0.461538461538462</c:v>
                </c:pt>
                <c:pt idx="22">
                  <c:v>0.461538461538462</c:v>
                </c:pt>
                <c:pt idx="23">
                  <c:v>0.538461538461538</c:v>
                </c:pt>
                <c:pt idx="24">
                  <c:v>0.538461538461538</c:v>
                </c:pt>
                <c:pt idx="25">
                  <c:v>0.538461538461538</c:v>
                </c:pt>
                <c:pt idx="26">
                  <c:v>0.615384615384615</c:v>
                </c:pt>
                <c:pt idx="27">
                  <c:v>0.615384615384615</c:v>
                </c:pt>
                <c:pt idx="28">
                  <c:v>0.615384615384615</c:v>
                </c:pt>
                <c:pt idx="29">
                  <c:v>0.615384615384615</c:v>
                </c:pt>
                <c:pt idx="30">
                  <c:v>0.615384615384615</c:v>
                </c:pt>
                <c:pt idx="31">
                  <c:v>0.615384615384615</c:v>
                </c:pt>
                <c:pt idx="32">
                  <c:v>0.692307692307692</c:v>
                </c:pt>
                <c:pt idx="33">
                  <c:v>0.769230769230769</c:v>
                </c:pt>
                <c:pt idx="34">
                  <c:v>0.769230769230769</c:v>
                </c:pt>
                <c:pt idx="35">
                  <c:v>0.769230769230769</c:v>
                </c:pt>
                <c:pt idx="36">
                  <c:v>0.846153846153846</c:v>
                </c:pt>
                <c:pt idx="37">
                  <c:v>0.846153846153846</c:v>
                </c:pt>
                <c:pt idx="38">
                  <c:v>0.846153846153846</c:v>
                </c:pt>
                <c:pt idx="39">
                  <c:v>0.846153846153846</c:v>
                </c:pt>
                <c:pt idx="40">
                  <c:v>0.846153846153846</c:v>
                </c:pt>
                <c:pt idx="41">
                  <c:v>0.846153846153846</c:v>
                </c:pt>
                <c:pt idx="42">
                  <c:v>0.846153846153846</c:v>
                </c:pt>
                <c:pt idx="43">
                  <c:v>0.923076923076923</c:v>
                </c:pt>
                <c:pt idx="44">
                  <c:v>0.923076923076923</c:v>
                </c:pt>
                <c:pt idx="45">
                  <c:v>0.923076923076923</c:v>
                </c:pt>
                <c:pt idx="46">
                  <c:v>0.923076923076923</c:v>
                </c:pt>
                <c:pt idx="47">
                  <c:v>0.923076923076923</c:v>
                </c:pt>
                <c:pt idx="48">
                  <c:v>0.923076923076923</c:v>
                </c:pt>
                <c:pt idx="49">
                  <c:v>0.923076923076923</c:v>
                </c:pt>
                <c:pt idx="50">
                  <c:v>0.923076923076923</c:v>
                </c:pt>
                <c:pt idx="51">
                  <c:v>0.923076923076923</c:v>
                </c:pt>
                <c:pt idx="52">
                  <c:v>0.923076923076923</c:v>
                </c:pt>
                <c:pt idx="53">
                  <c:v>0.923076923076923</c:v>
                </c:pt>
                <c:pt idx="54">
                  <c:v>0.923076923076923</c:v>
                </c:pt>
                <c:pt idx="55">
                  <c:v>0.923076923076923</c:v>
                </c:pt>
                <c:pt idx="56">
                  <c:v>0.923076923076923</c:v>
                </c:pt>
                <c:pt idx="57">
                  <c:v>0.923076923076923</c:v>
                </c:pt>
                <c:pt idx="58">
                  <c:v>0.923076923076923</c:v>
                </c:pt>
                <c:pt idx="59">
                  <c:v>0.923076923076923</c:v>
                </c:pt>
                <c:pt idx="60">
                  <c:v>0.923076923076923</c:v>
                </c:pt>
                <c:pt idx="61">
                  <c:v>0.923076923076923</c:v>
                </c:pt>
                <c:pt idx="62">
                  <c:v>0.923076923076923</c:v>
                </c:pt>
                <c:pt idx="63">
                  <c:v>0.923076923076923</c:v>
                </c:pt>
                <c:pt idx="64">
                  <c:v>0.923076923076923</c:v>
                </c:pt>
                <c:pt idx="65">
                  <c:v>0.923076923076923</c:v>
                </c:pt>
                <c:pt idx="66">
                  <c:v>0.923076923076923</c:v>
                </c:pt>
                <c:pt idx="67">
                  <c:v>0.923076923076923</c:v>
                </c:pt>
                <c:pt idx="68">
                  <c:v>0.923076923076923</c:v>
                </c:pt>
                <c:pt idx="69">
                  <c:v>0.923076923076923</c:v>
                </c:pt>
                <c:pt idx="70">
                  <c:v>0.923076923076923</c:v>
                </c:pt>
                <c:pt idx="71">
                  <c:v>0.923076923076923</c:v>
                </c:pt>
                <c:pt idx="72">
                  <c:v>0.923076923076923</c:v>
                </c:pt>
                <c:pt idx="73">
                  <c:v>0.923076923076923</c:v>
                </c:pt>
                <c:pt idx="74">
                  <c:v>0.923076923076923</c:v>
                </c:pt>
                <c:pt idx="75">
                  <c:v>0.923076923076923</c:v>
                </c:pt>
                <c:pt idx="76">
                  <c:v>0.923076923076923</c:v>
                </c:pt>
                <c:pt idx="77">
                  <c:v>0.923076923076923</c:v>
                </c:pt>
                <c:pt idx="78">
                  <c:v>0.923076923076923</c:v>
                </c:pt>
                <c:pt idx="79">
                  <c:v>0.923076923076923</c:v>
                </c:pt>
                <c:pt idx="80">
                  <c:v>0.923076923076923</c:v>
                </c:pt>
                <c:pt idx="81">
                  <c:v>0.923076923076923</c:v>
                </c:pt>
                <c:pt idx="82">
                  <c:v>0.923076923076923</c:v>
                </c:pt>
                <c:pt idx="83">
                  <c:v>0.923076923076923</c:v>
                </c:pt>
                <c:pt idx="84">
                  <c:v>0.923076923076923</c:v>
                </c:pt>
                <c:pt idx="85">
                  <c:v>0.923076923076923</c:v>
                </c:pt>
                <c:pt idx="86">
                  <c:v>0.923076923076923</c:v>
                </c:pt>
                <c:pt idx="87">
                  <c:v>0.923076923076923</c:v>
                </c:pt>
                <c:pt idx="88">
                  <c:v>0.923076923076923</c:v>
                </c:pt>
                <c:pt idx="89">
                  <c:v>0.923076923076923</c:v>
                </c:pt>
                <c:pt idx="90">
                  <c:v>0.923076923076923</c:v>
                </c:pt>
                <c:pt idx="91">
                  <c:v>0.923076923076923</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numCache>
            </c:numRef>
          </c:val>
        </c:ser>
        <c:axId val="62920494"/>
        <c:axId val="8035746"/>
      </c:areaChart>
      <c:catAx>
        <c:axId val="62920494"/>
        <c:scaling>
          <c:orientation val="minMax"/>
        </c:scaling>
        <c:delete val="0"/>
        <c:axPos val="b"/>
        <c:numFmt formatCode="General"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8035746"/>
        <c:crosses val="autoZero"/>
        <c:auto val="1"/>
        <c:lblAlgn val="ctr"/>
        <c:lblOffset val="100"/>
      </c:catAx>
      <c:valAx>
        <c:axId val="8035746"/>
        <c:scaling>
          <c:orientation val="minMax"/>
          <c:max val="1"/>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62920494"/>
        <c:crosses val="autoZero"/>
      </c:valAx>
      <c:spPr>
        <a:solidFill>
          <a:srgbClr val="ffffff"/>
        </a:solidFill>
        <a:ln>
          <a:noFill/>
        </a:ln>
      </c:spPr>
    </c:plotArea>
    <c:legend>
      <c:legendPos val="r"/>
      <c:overlay val="0"/>
      <c:spPr>
        <a:noFill/>
        <a:ln>
          <a:noFill/>
        </a:ln>
      </c:spPr>
    </c:legend>
    <c:plotVisOnly val="1"/>
    <c:dispBlanksAs val="zero"/>
  </c:chart>
  <c:spPr>
    <a:solidFill>
      <a:srgbClr val="ffffff"/>
    </a:solidFill>
    <a:ln>
      <a:noFill/>
    </a:ln>
  </c:spPr>
</c:chartSpace>
</file>

<file path=xl/charts/chart17.xml><?xml version="1.0" encoding="utf-8"?>
<c:chartSpace xmlns:c="http://schemas.openxmlformats.org/drawingml/2006/chart" xmlns:a="http://schemas.openxmlformats.org/drawingml/2006/main" xmlns:r="http://schemas.openxmlformats.org/officeDocument/2006/relationships">
  <c:lang val="en-US"/>
  <c:roundedCorners val="0"/>
  <c:chart>
    <c:plotArea>
      <c:areaChart>
        <c:grouping val="standard"/>
        <c:ser>
          <c:idx val="0"/>
          <c:order val="0"/>
          <c:tx>
            <c:strRef>
              <c:f>'Cumulative distributions'!$K$1</c:f>
              <c:strCache>
                <c:ptCount val="1"/>
                <c:pt idx="0">
                  <c:v>Early Other</c:v>
                </c:pt>
              </c:strCache>
            </c:strRef>
          </c:tx>
          <c:spPr>
            <a:solidFill>
              <a:srgbClr val="c3d69b">
                <a:alpha val="50000"/>
              </a:srgbClr>
            </a:solidFill>
            <a:ln w="25560">
              <a:noFill/>
            </a:ln>
          </c:spPr>
          <c:dLbls>
            <c:showLegendKey val="0"/>
            <c:showVal val="0"/>
            <c:showCatName val="0"/>
            <c:showSerName val="0"/>
            <c:showPercent val="0"/>
            <c:showLeaderLines val="0"/>
          </c:dLbls>
          <c:cat>
            <c:strRef>
              <c:f>'Cumulative distributions'!$A$12:$A$182</c:f>
              <c:strCache>
                <c:ptCount val="17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pt idx="81">
                  <c:v>2051</c:v>
                </c:pt>
                <c:pt idx="82">
                  <c:v>2052</c:v>
                </c:pt>
                <c:pt idx="83">
                  <c:v>2053</c:v>
                </c:pt>
                <c:pt idx="84">
                  <c:v>2054</c:v>
                </c:pt>
                <c:pt idx="85">
                  <c:v>2055</c:v>
                </c:pt>
                <c:pt idx="86">
                  <c:v>2056</c:v>
                </c:pt>
                <c:pt idx="87">
                  <c:v>2057</c:v>
                </c:pt>
                <c:pt idx="88">
                  <c:v>2058</c:v>
                </c:pt>
                <c:pt idx="89">
                  <c:v>2059</c:v>
                </c:pt>
                <c:pt idx="90">
                  <c:v>2060</c:v>
                </c:pt>
                <c:pt idx="91">
                  <c:v>2061</c:v>
                </c:pt>
                <c:pt idx="92">
                  <c:v>2062</c:v>
                </c:pt>
                <c:pt idx="93">
                  <c:v>2063</c:v>
                </c:pt>
                <c:pt idx="94">
                  <c:v>2064</c:v>
                </c:pt>
                <c:pt idx="95">
                  <c:v>2065</c:v>
                </c:pt>
                <c:pt idx="96">
                  <c:v>2066</c:v>
                </c:pt>
                <c:pt idx="97">
                  <c:v>2067</c:v>
                </c:pt>
                <c:pt idx="98">
                  <c:v>2068</c:v>
                </c:pt>
                <c:pt idx="99">
                  <c:v>2069</c:v>
                </c:pt>
                <c:pt idx="100">
                  <c:v>2070</c:v>
                </c:pt>
                <c:pt idx="101">
                  <c:v>2071</c:v>
                </c:pt>
                <c:pt idx="102">
                  <c:v>2072</c:v>
                </c:pt>
                <c:pt idx="103">
                  <c:v>2073</c:v>
                </c:pt>
                <c:pt idx="104">
                  <c:v>2074</c:v>
                </c:pt>
                <c:pt idx="105">
                  <c:v>2075</c:v>
                </c:pt>
                <c:pt idx="106">
                  <c:v>2076</c:v>
                </c:pt>
                <c:pt idx="107">
                  <c:v>2077</c:v>
                </c:pt>
                <c:pt idx="108">
                  <c:v>2078</c:v>
                </c:pt>
                <c:pt idx="109">
                  <c:v>2079</c:v>
                </c:pt>
                <c:pt idx="110">
                  <c:v>2080</c:v>
                </c:pt>
                <c:pt idx="111">
                  <c:v>2081</c:v>
                </c:pt>
                <c:pt idx="112">
                  <c:v>2082</c:v>
                </c:pt>
                <c:pt idx="113">
                  <c:v>2083</c:v>
                </c:pt>
                <c:pt idx="114">
                  <c:v>2084</c:v>
                </c:pt>
                <c:pt idx="115">
                  <c:v>2085</c:v>
                </c:pt>
                <c:pt idx="116">
                  <c:v>2086</c:v>
                </c:pt>
                <c:pt idx="117">
                  <c:v>2087</c:v>
                </c:pt>
                <c:pt idx="118">
                  <c:v>2088</c:v>
                </c:pt>
                <c:pt idx="119">
                  <c:v>2089</c:v>
                </c:pt>
                <c:pt idx="120">
                  <c:v>2090</c:v>
                </c:pt>
                <c:pt idx="121">
                  <c:v>2091</c:v>
                </c:pt>
                <c:pt idx="122">
                  <c:v>2092</c:v>
                </c:pt>
                <c:pt idx="123">
                  <c:v>2093</c:v>
                </c:pt>
                <c:pt idx="124">
                  <c:v>2094</c:v>
                </c:pt>
                <c:pt idx="125">
                  <c:v>2095</c:v>
                </c:pt>
                <c:pt idx="126">
                  <c:v>2096</c:v>
                </c:pt>
                <c:pt idx="127">
                  <c:v>2097</c:v>
                </c:pt>
                <c:pt idx="128">
                  <c:v>2098</c:v>
                </c:pt>
                <c:pt idx="129">
                  <c:v>2099</c:v>
                </c:pt>
                <c:pt idx="130">
                  <c:v>2100</c:v>
                </c:pt>
                <c:pt idx="131">
                  <c:v>2101</c:v>
                </c:pt>
                <c:pt idx="132">
                  <c:v>2102</c:v>
                </c:pt>
                <c:pt idx="133">
                  <c:v>2103</c:v>
                </c:pt>
                <c:pt idx="134">
                  <c:v>2104</c:v>
                </c:pt>
                <c:pt idx="135">
                  <c:v>2105</c:v>
                </c:pt>
                <c:pt idx="136">
                  <c:v>2106</c:v>
                </c:pt>
                <c:pt idx="137">
                  <c:v>2107</c:v>
                </c:pt>
                <c:pt idx="138">
                  <c:v>2108</c:v>
                </c:pt>
                <c:pt idx="139">
                  <c:v>2109</c:v>
                </c:pt>
                <c:pt idx="140">
                  <c:v>2110</c:v>
                </c:pt>
                <c:pt idx="141">
                  <c:v>2111</c:v>
                </c:pt>
                <c:pt idx="142">
                  <c:v>2112</c:v>
                </c:pt>
                <c:pt idx="143">
                  <c:v>2113</c:v>
                </c:pt>
                <c:pt idx="144">
                  <c:v>2114</c:v>
                </c:pt>
                <c:pt idx="145">
                  <c:v>2115</c:v>
                </c:pt>
                <c:pt idx="146">
                  <c:v>2116</c:v>
                </c:pt>
                <c:pt idx="147">
                  <c:v>2117</c:v>
                </c:pt>
                <c:pt idx="148">
                  <c:v>2118</c:v>
                </c:pt>
                <c:pt idx="149">
                  <c:v>2119</c:v>
                </c:pt>
                <c:pt idx="150">
                  <c:v>2120</c:v>
                </c:pt>
                <c:pt idx="151">
                  <c:v>2121</c:v>
                </c:pt>
                <c:pt idx="152">
                  <c:v>2122</c:v>
                </c:pt>
                <c:pt idx="153">
                  <c:v>2123</c:v>
                </c:pt>
                <c:pt idx="154">
                  <c:v>2124</c:v>
                </c:pt>
                <c:pt idx="155">
                  <c:v>2125</c:v>
                </c:pt>
                <c:pt idx="156">
                  <c:v>2126</c:v>
                </c:pt>
                <c:pt idx="157">
                  <c:v>2127</c:v>
                </c:pt>
                <c:pt idx="158">
                  <c:v>2128</c:v>
                </c:pt>
                <c:pt idx="159">
                  <c:v>2129</c:v>
                </c:pt>
                <c:pt idx="160">
                  <c:v>2130</c:v>
                </c:pt>
                <c:pt idx="161">
                  <c:v>2131</c:v>
                </c:pt>
                <c:pt idx="162">
                  <c:v>2132</c:v>
                </c:pt>
                <c:pt idx="163">
                  <c:v>2133</c:v>
                </c:pt>
                <c:pt idx="164">
                  <c:v>2134</c:v>
                </c:pt>
                <c:pt idx="165">
                  <c:v>2135</c:v>
                </c:pt>
                <c:pt idx="166">
                  <c:v>2136</c:v>
                </c:pt>
                <c:pt idx="167">
                  <c:v>2137</c:v>
                </c:pt>
                <c:pt idx="168">
                  <c:v>2138</c:v>
                </c:pt>
                <c:pt idx="169">
                  <c:v>2139</c:v>
                </c:pt>
                <c:pt idx="170">
                  <c:v>2140</c:v>
                </c:pt>
              </c:strCache>
            </c:strRef>
          </c:cat>
          <c:val>
            <c:numRef>
              <c:f>'Cumulative distributions'!$K$12:$K$182</c:f>
              <c:numCache>
                <c:formatCode>General</c:formatCode>
                <c:ptCount val="171"/>
                <c:pt idx="0">
                  <c:v>0</c:v>
                </c:pt>
                <c:pt idx="1">
                  <c:v>0</c:v>
                </c:pt>
                <c:pt idx="2">
                  <c:v>0</c:v>
                </c:pt>
                <c:pt idx="3">
                  <c:v>0</c:v>
                </c:pt>
                <c:pt idx="4">
                  <c:v>0</c:v>
                </c:pt>
                <c:pt idx="5">
                  <c:v>0</c:v>
                </c:pt>
                <c:pt idx="6">
                  <c:v>0</c:v>
                </c:pt>
                <c:pt idx="7">
                  <c:v>0</c:v>
                </c:pt>
                <c:pt idx="8">
                  <c:v>0</c:v>
                </c:pt>
                <c:pt idx="9">
                  <c:v>0.333333333333333</c:v>
                </c:pt>
                <c:pt idx="10">
                  <c:v>0.333333333333333</c:v>
                </c:pt>
                <c:pt idx="11">
                  <c:v>0.333333333333333</c:v>
                </c:pt>
                <c:pt idx="12">
                  <c:v>0.333333333333333</c:v>
                </c:pt>
                <c:pt idx="13">
                  <c:v>0.333333333333333</c:v>
                </c:pt>
                <c:pt idx="14">
                  <c:v>0.333333333333333</c:v>
                </c:pt>
                <c:pt idx="15">
                  <c:v>0.333333333333333</c:v>
                </c:pt>
                <c:pt idx="16">
                  <c:v>0.333333333333333</c:v>
                </c:pt>
                <c:pt idx="17">
                  <c:v>0.333333333333333</c:v>
                </c:pt>
                <c:pt idx="18">
                  <c:v>0.333333333333333</c:v>
                </c:pt>
                <c:pt idx="19">
                  <c:v>0.333333333333333</c:v>
                </c:pt>
                <c:pt idx="20">
                  <c:v>0.333333333333333</c:v>
                </c:pt>
                <c:pt idx="21">
                  <c:v>0.333333333333333</c:v>
                </c:pt>
                <c:pt idx="22">
                  <c:v>0.333333333333333</c:v>
                </c:pt>
                <c:pt idx="23">
                  <c:v>0.333333333333333</c:v>
                </c:pt>
                <c:pt idx="24">
                  <c:v>0.333333333333333</c:v>
                </c:pt>
                <c:pt idx="25">
                  <c:v>0.333333333333333</c:v>
                </c:pt>
                <c:pt idx="26">
                  <c:v>0.333333333333333</c:v>
                </c:pt>
                <c:pt idx="27">
                  <c:v>0.333333333333333</c:v>
                </c:pt>
                <c:pt idx="28">
                  <c:v>0.333333333333333</c:v>
                </c:pt>
                <c:pt idx="29">
                  <c:v>0.333333333333333</c:v>
                </c:pt>
                <c:pt idx="30">
                  <c:v>0.333333333333333</c:v>
                </c:pt>
                <c:pt idx="31">
                  <c:v>0.333333333333333</c:v>
                </c:pt>
                <c:pt idx="32">
                  <c:v>0.333333333333333</c:v>
                </c:pt>
                <c:pt idx="33">
                  <c:v>0.333333333333333</c:v>
                </c:pt>
                <c:pt idx="34">
                  <c:v>0.333333333333333</c:v>
                </c:pt>
                <c:pt idx="35">
                  <c:v>0.333333333333333</c:v>
                </c:pt>
                <c:pt idx="36">
                  <c:v>0.333333333333333</c:v>
                </c:pt>
                <c:pt idx="37">
                  <c:v>0.333333333333333</c:v>
                </c:pt>
                <c:pt idx="38">
                  <c:v>0.333333333333333</c:v>
                </c:pt>
                <c:pt idx="39">
                  <c:v>0.333333333333333</c:v>
                </c:pt>
                <c:pt idx="40">
                  <c:v>0.333333333333333</c:v>
                </c:pt>
                <c:pt idx="41">
                  <c:v>0.333333333333333</c:v>
                </c:pt>
                <c:pt idx="42">
                  <c:v>0.333333333333333</c:v>
                </c:pt>
                <c:pt idx="43">
                  <c:v>0.333333333333333</c:v>
                </c:pt>
                <c:pt idx="44">
                  <c:v>0.333333333333333</c:v>
                </c:pt>
                <c:pt idx="45">
                  <c:v>0.333333333333333</c:v>
                </c:pt>
                <c:pt idx="46">
                  <c:v>0.333333333333333</c:v>
                </c:pt>
                <c:pt idx="47">
                  <c:v>0.333333333333333</c:v>
                </c:pt>
                <c:pt idx="48">
                  <c:v>0.333333333333333</c:v>
                </c:pt>
                <c:pt idx="49">
                  <c:v>0.333333333333333</c:v>
                </c:pt>
                <c:pt idx="50">
                  <c:v>0.333333333333333</c:v>
                </c:pt>
                <c:pt idx="51">
                  <c:v>0.333333333333333</c:v>
                </c:pt>
                <c:pt idx="52">
                  <c:v>0.333333333333333</c:v>
                </c:pt>
                <c:pt idx="53">
                  <c:v>0.333333333333333</c:v>
                </c:pt>
                <c:pt idx="54">
                  <c:v>0.333333333333333</c:v>
                </c:pt>
                <c:pt idx="55">
                  <c:v>0.333333333333333</c:v>
                </c:pt>
                <c:pt idx="56">
                  <c:v>0.333333333333333</c:v>
                </c:pt>
                <c:pt idx="57">
                  <c:v>0.333333333333333</c:v>
                </c:pt>
                <c:pt idx="58">
                  <c:v>0.333333333333333</c:v>
                </c:pt>
                <c:pt idx="59">
                  <c:v>0.333333333333333</c:v>
                </c:pt>
                <c:pt idx="60">
                  <c:v>0.333333333333333</c:v>
                </c:pt>
                <c:pt idx="61">
                  <c:v>0.333333333333333</c:v>
                </c:pt>
                <c:pt idx="62">
                  <c:v>0.333333333333333</c:v>
                </c:pt>
                <c:pt idx="63">
                  <c:v>0.333333333333333</c:v>
                </c:pt>
                <c:pt idx="64">
                  <c:v>0.333333333333333</c:v>
                </c:pt>
                <c:pt idx="65">
                  <c:v>0.333333333333333</c:v>
                </c:pt>
                <c:pt idx="66">
                  <c:v>0.666666666666667</c:v>
                </c:pt>
                <c:pt idx="67">
                  <c:v>0.666666666666667</c:v>
                </c:pt>
                <c:pt idx="68">
                  <c:v>0.666666666666667</c:v>
                </c:pt>
                <c:pt idx="69">
                  <c:v>0.666666666666667</c:v>
                </c:pt>
                <c:pt idx="70">
                  <c:v>0.666666666666667</c:v>
                </c:pt>
                <c:pt idx="71">
                  <c:v>0.666666666666667</c:v>
                </c:pt>
                <c:pt idx="72">
                  <c:v>0.666666666666667</c:v>
                </c:pt>
                <c:pt idx="73">
                  <c:v>0.666666666666667</c:v>
                </c:pt>
                <c:pt idx="74">
                  <c:v>0.666666666666667</c:v>
                </c:pt>
                <c:pt idx="75">
                  <c:v>0.666666666666667</c:v>
                </c:pt>
                <c:pt idx="76">
                  <c:v>0.666666666666667</c:v>
                </c:pt>
                <c:pt idx="77">
                  <c:v>0.666666666666667</c:v>
                </c:pt>
                <c:pt idx="78">
                  <c:v>0.666666666666667</c:v>
                </c:pt>
                <c:pt idx="79">
                  <c:v>0.666666666666667</c:v>
                </c:pt>
                <c:pt idx="80">
                  <c:v>0.666666666666667</c:v>
                </c:pt>
                <c:pt idx="81">
                  <c:v>0.666666666666667</c:v>
                </c:pt>
                <c:pt idx="82">
                  <c:v>0.666666666666667</c:v>
                </c:pt>
                <c:pt idx="83">
                  <c:v>0.666666666666667</c:v>
                </c:pt>
                <c:pt idx="84">
                  <c:v>0.666666666666667</c:v>
                </c:pt>
                <c:pt idx="85">
                  <c:v>0.666666666666667</c:v>
                </c:pt>
                <c:pt idx="86">
                  <c:v>0.666666666666667</c:v>
                </c:pt>
                <c:pt idx="87">
                  <c:v>0.666666666666667</c:v>
                </c:pt>
                <c:pt idx="88">
                  <c:v>0.666666666666667</c:v>
                </c:pt>
                <c:pt idx="89">
                  <c:v>0.666666666666667</c:v>
                </c:pt>
                <c:pt idx="90">
                  <c:v>0.666666666666667</c:v>
                </c:pt>
                <c:pt idx="91">
                  <c:v>0.666666666666667</c:v>
                </c:pt>
                <c:pt idx="92">
                  <c:v>0.666666666666667</c:v>
                </c:pt>
                <c:pt idx="93">
                  <c:v>0.666666666666667</c:v>
                </c:pt>
                <c:pt idx="94">
                  <c:v>0.666666666666667</c:v>
                </c:pt>
                <c:pt idx="95">
                  <c:v>0.666666666666667</c:v>
                </c:pt>
                <c:pt idx="96">
                  <c:v>0.666666666666667</c:v>
                </c:pt>
                <c:pt idx="97">
                  <c:v>0.666666666666667</c:v>
                </c:pt>
                <c:pt idx="98">
                  <c:v>0.666666666666667</c:v>
                </c:pt>
                <c:pt idx="99">
                  <c:v>0.666666666666667</c:v>
                </c:pt>
                <c:pt idx="100">
                  <c:v>0.666666666666667</c:v>
                </c:pt>
                <c:pt idx="101">
                  <c:v>0.666666666666667</c:v>
                </c:pt>
                <c:pt idx="102">
                  <c:v>0.666666666666667</c:v>
                </c:pt>
                <c:pt idx="103">
                  <c:v>0.666666666666667</c:v>
                </c:pt>
                <c:pt idx="104">
                  <c:v>0.666666666666667</c:v>
                </c:pt>
                <c:pt idx="105">
                  <c:v>0.666666666666667</c:v>
                </c:pt>
                <c:pt idx="106">
                  <c:v>0.666666666666667</c:v>
                </c:pt>
                <c:pt idx="107">
                  <c:v>0.666666666666667</c:v>
                </c:pt>
                <c:pt idx="108">
                  <c:v>0.666666666666667</c:v>
                </c:pt>
                <c:pt idx="109">
                  <c:v>0.666666666666667</c:v>
                </c:pt>
                <c:pt idx="110">
                  <c:v>0.666666666666667</c:v>
                </c:pt>
                <c:pt idx="111">
                  <c:v>0.666666666666667</c:v>
                </c:pt>
                <c:pt idx="112">
                  <c:v>0.666666666666667</c:v>
                </c:pt>
                <c:pt idx="113">
                  <c:v>0.666666666666667</c:v>
                </c:pt>
                <c:pt idx="114">
                  <c:v>0.666666666666667</c:v>
                </c:pt>
                <c:pt idx="115">
                  <c:v>0.666666666666667</c:v>
                </c:pt>
                <c:pt idx="116">
                  <c:v>0.666666666666667</c:v>
                </c:pt>
                <c:pt idx="117">
                  <c:v>0.666666666666667</c:v>
                </c:pt>
                <c:pt idx="118">
                  <c:v>0.666666666666667</c:v>
                </c:pt>
                <c:pt idx="119">
                  <c:v>0.666666666666667</c:v>
                </c:pt>
                <c:pt idx="120">
                  <c:v>0.666666666666667</c:v>
                </c:pt>
                <c:pt idx="121">
                  <c:v>0.666666666666667</c:v>
                </c:pt>
                <c:pt idx="122">
                  <c:v>0.666666666666667</c:v>
                </c:pt>
                <c:pt idx="123">
                  <c:v>0.666666666666667</c:v>
                </c:pt>
                <c:pt idx="124">
                  <c:v>0.666666666666667</c:v>
                </c:pt>
                <c:pt idx="125">
                  <c:v>0.666666666666667</c:v>
                </c:pt>
                <c:pt idx="126">
                  <c:v>0.666666666666667</c:v>
                </c:pt>
                <c:pt idx="127">
                  <c:v>0.666666666666667</c:v>
                </c:pt>
                <c:pt idx="128">
                  <c:v>0.666666666666667</c:v>
                </c:pt>
                <c:pt idx="129">
                  <c:v>0.666666666666667</c:v>
                </c:pt>
                <c:pt idx="130">
                  <c:v>0.666666666666667</c:v>
                </c:pt>
                <c:pt idx="131">
                  <c:v>0.666666666666667</c:v>
                </c:pt>
                <c:pt idx="132">
                  <c:v>0.666666666666667</c:v>
                </c:pt>
                <c:pt idx="133">
                  <c:v>0.666666666666667</c:v>
                </c:pt>
                <c:pt idx="134">
                  <c:v>0.666666666666667</c:v>
                </c:pt>
                <c:pt idx="135">
                  <c:v>0.666666666666667</c:v>
                </c:pt>
                <c:pt idx="136">
                  <c:v>0.666666666666667</c:v>
                </c:pt>
                <c:pt idx="137">
                  <c:v>0.666666666666667</c:v>
                </c:pt>
                <c:pt idx="138">
                  <c:v>0.666666666666667</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numCache>
            </c:numRef>
          </c:val>
        </c:ser>
        <c:ser>
          <c:idx val="1"/>
          <c:order val="1"/>
          <c:tx>
            <c:strRef>
              <c:f>'Cumulative distributions'!$E$1</c:f>
              <c:strCache>
                <c:ptCount val="1"/>
                <c:pt idx="0">
                  <c:v>Early AI</c:v>
                </c:pt>
              </c:strCache>
            </c:strRef>
          </c:tx>
          <c:spPr>
            <a:solidFill>
              <a:srgbClr val="d99694">
                <a:alpha val="50000"/>
              </a:srgbClr>
            </a:solidFill>
            <a:ln w="25560">
              <a:noFill/>
            </a:ln>
          </c:spPr>
          <c:dLbls>
            <c:showLegendKey val="0"/>
            <c:showVal val="0"/>
            <c:showCatName val="0"/>
            <c:showSerName val="0"/>
            <c:showPercent val="0"/>
            <c:showLeaderLines val="0"/>
          </c:dLbls>
          <c:cat>
            <c:strRef>
              <c:f>'Cumulative distributions'!$A$12:$A$182</c:f>
              <c:strCache>
                <c:ptCount val="17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pt idx="81">
                  <c:v>2051</c:v>
                </c:pt>
                <c:pt idx="82">
                  <c:v>2052</c:v>
                </c:pt>
                <c:pt idx="83">
                  <c:v>2053</c:v>
                </c:pt>
                <c:pt idx="84">
                  <c:v>2054</c:v>
                </c:pt>
                <c:pt idx="85">
                  <c:v>2055</c:v>
                </c:pt>
                <c:pt idx="86">
                  <c:v>2056</c:v>
                </c:pt>
                <c:pt idx="87">
                  <c:v>2057</c:v>
                </c:pt>
                <c:pt idx="88">
                  <c:v>2058</c:v>
                </c:pt>
                <c:pt idx="89">
                  <c:v>2059</c:v>
                </c:pt>
                <c:pt idx="90">
                  <c:v>2060</c:v>
                </c:pt>
                <c:pt idx="91">
                  <c:v>2061</c:v>
                </c:pt>
                <c:pt idx="92">
                  <c:v>2062</c:v>
                </c:pt>
                <c:pt idx="93">
                  <c:v>2063</c:v>
                </c:pt>
                <c:pt idx="94">
                  <c:v>2064</c:v>
                </c:pt>
                <c:pt idx="95">
                  <c:v>2065</c:v>
                </c:pt>
                <c:pt idx="96">
                  <c:v>2066</c:v>
                </c:pt>
                <c:pt idx="97">
                  <c:v>2067</c:v>
                </c:pt>
                <c:pt idx="98">
                  <c:v>2068</c:v>
                </c:pt>
                <c:pt idx="99">
                  <c:v>2069</c:v>
                </c:pt>
                <c:pt idx="100">
                  <c:v>2070</c:v>
                </c:pt>
                <c:pt idx="101">
                  <c:v>2071</c:v>
                </c:pt>
                <c:pt idx="102">
                  <c:v>2072</c:v>
                </c:pt>
                <c:pt idx="103">
                  <c:v>2073</c:v>
                </c:pt>
                <c:pt idx="104">
                  <c:v>2074</c:v>
                </c:pt>
                <c:pt idx="105">
                  <c:v>2075</c:v>
                </c:pt>
                <c:pt idx="106">
                  <c:v>2076</c:v>
                </c:pt>
                <c:pt idx="107">
                  <c:v>2077</c:v>
                </c:pt>
                <c:pt idx="108">
                  <c:v>2078</c:v>
                </c:pt>
                <c:pt idx="109">
                  <c:v>2079</c:v>
                </c:pt>
                <c:pt idx="110">
                  <c:v>2080</c:v>
                </c:pt>
                <c:pt idx="111">
                  <c:v>2081</c:v>
                </c:pt>
                <c:pt idx="112">
                  <c:v>2082</c:v>
                </c:pt>
                <c:pt idx="113">
                  <c:v>2083</c:v>
                </c:pt>
                <c:pt idx="114">
                  <c:v>2084</c:v>
                </c:pt>
                <c:pt idx="115">
                  <c:v>2085</c:v>
                </c:pt>
                <c:pt idx="116">
                  <c:v>2086</c:v>
                </c:pt>
                <c:pt idx="117">
                  <c:v>2087</c:v>
                </c:pt>
                <c:pt idx="118">
                  <c:v>2088</c:v>
                </c:pt>
                <c:pt idx="119">
                  <c:v>2089</c:v>
                </c:pt>
                <c:pt idx="120">
                  <c:v>2090</c:v>
                </c:pt>
                <c:pt idx="121">
                  <c:v>2091</c:v>
                </c:pt>
                <c:pt idx="122">
                  <c:v>2092</c:v>
                </c:pt>
                <c:pt idx="123">
                  <c:v>2093</c:v>
                </c:pt>
                <c:pt idx="124">
                  <c:v>2094</c:v>
                </c:pt>
                <c:pt idx="125">
                  <c:v>2095</c:v>
                </c:pt>
                <c:pt idx="126">
                  <c:v>2096</c:v>
                </c:pt>
                <c:pt idx="127">
                  <c:v>2097</c:v>
                </c:pt>
                <c:pt idx="128">
                  <c:v>2098</c:v>
                </c:pt>
                <c:pt idx="129">
                  <c:v>2099</c:v>
                </c:pt>
                <c:pt idx="130">
                  <c:v>2100</c:v>
                </c:pt>
                <c:pt idx="131">
                  <c:v>2101</c:v>
                </c:pt>
                <c:pt idx="132">
                  <c:v>2102</c:v>
                </c:pt>
                <c:pt idx="133">
                  <c:v>2103</c:v>
                </c:pt>
                <c:pt idx="134">
                  <c:v>2104</c:v>
                </c:pt>
                <c:pt idx="135">
                  <c:v>2105</c:v>
                </c:pt>
                <c:pt idx="136">
                  <c:v>2106</c:v>
                </c:pt>
                <c:pt idx="137">
                  <c:v>2107</c:v>
                </c:pt>
                <c:pt idx="138">
                  <c:v>2108</c:v>
                </c:pt>
                <c:pt idx="139">
                  <c:v>2109</c:v>
                </c:pt>
                <c:pt idx="140">
                  <c:v>2110</c:v>
                </c:pt>
                <c:pt idx="141">
                  <c:v>2111</c:v>
                </c:pt>
                <c:pt idx="142">
                  <c:v>2112</c:v>
                </c:pt>
                <c:pt idx="143">
                  <c:v>2113</c:v>
                </c:pt>
                <c:pt idx="144">
                  <c:v>2114</c:v>
                </c:pt>
                <c:pt idx="145">
                  <c:v>2115</c:v>
                </c:pt>
                <c:pt idx="146">
                  <c:v>2116</c:v>
                </c:pt>
                <c:pt idx="147">
                  <c:v>2117</c:v>
                </c:pt>
                <c:pt idx="148">
                  <c:v>2118</c:v>
                </c:pt>
                <c:pt idx="149">
                  <c:v>2119</c:v>
                </c:pt>
                <c:pt idx="150">
                  <c:v>2120</c:v>
                </c:pt>
                <c:pt idx="151">
                  <c:v>2121</c:v>
                </c:pt>
                <c:pt idx="152">
                  <c:v>2122</c:v>
                </c:pt>
                <c:pt idx="153">
                  <c:v>2123</c:v>
                </c:pt>
                <c:pt idx="154">
                  <c:v>2124</c:v>
                </c:pt>
                <c:pt idx="155">
                  <c:v>2125</c:v>
                </c:pt>
                <c:pt idx="156">
                  <c:v>2126</c:v>
                </c:pt>
                <c:pt idx="157">
                  <c:v>2127</c:v>
                </c:pt>
                <c:pt idx="158">
                  <c:v>2128</c:v>
                </c:pt>
                <c:pt idx="159">
                  <c:v>2129</c:v>
                </c:pt>
                <c:pt idx="160">
                  <c:v>2130</c:v>
                </c:pt>
                <c:pt idx="161">
                  <c:v>2131</c:v>
                </c:pt>
                <c:pt idx="162">
                  <c:v>2132</c:v>
                </c:pt>
                <c:pt idx="163">
                  <c:v>2133</c:v>
                </c:pt>
                <c:pt idx="164">
                  <c:v>2134</c:v>
                </c:pt>
                <c:pt idx="165">
                  <c:v>2135</c:v>
                </c:pt>
                <c:pt idx="166">
                  <c:v>2136</c:v>
                </c:pt>
                <c:pt idx="167">
                  <c:v>2137</c:v>
                </c:pt>
                <c:pt idx="168">
                  <c:v>2138</c:v>
                </c:pt>
                <c:pt idx="169">
                  <c:v>2139</c:v>
                </c:pt>
                <c:pt idx="170">
                  <c:v>2140</c:v>
                </c:pt>
              </c:strCache>
            </c:strRef>
          </c:cat>
          <c:val>
            <c:numRef>
              <c:f>'Cumulative distributions'!$E$12:$E$182</c:f>
              <c:numCache>
                <c:formatCode>General</c:formatCode>
                <c:ptCount val="171"/>
                <c:pt idx="0">
                  <c:v>0</c:v>
                </c:pt>
                <c:pt idx="1">
                  <c:v>0</c:v>
                </c:pt>
                <c:pt idx="2">
                  <c:v>0</c:v>
                </c:pt>
                <c:pt idx="3">
                  <c:v>0</c:v>
                </c:pt>
                <c:pt idx="4">
                  <c:v>0</c:v>
                </c:pt>
                <c:pt idx="5">
                  <c:v>0</c:v>
                </c:pt>
                <c:pt idx="6">
                  <c:v>0</c:v>
                </c:pt>
                <c:pt idx="7">
                  <c:v>0.142857142857143</c:v>
                </c:pt>
                <c:pt idx="8">
                  <c:v>0.142857142857143</c:v>
                </c:pt>
                <c:pt idx="9">
                  <c:v>0.142857142857143</c:v>
                </c:pt>
                <c:pt idx="10">
                  <c:v>0.142857142857143</c:v>
                </c:pt>
                <c:pt idx="11">
                  <c:v>0.142857142857143</c:v>
                </c:pt>
                <c:pt idx="12">
                  <c:v>0.142857142857143</c:v>
                </c:pt>
                <c:pt idx="13">
                  <c:v>0.142857142857143</c:v>
                </c:pt>
                <c:pt idx="14">
                  <c:v>0.142857142857143</c:v>
                </c:pt>
                <c:pt idx="15">
                  <c:v>0.142857142857143</c:v>
                </c:pt>
                <c:pt idx="16">
                  <c:v>0.428571428571429</c:v>
                </c:pt>
                <c:pt idx="17">
                  <c:v>0.428571428571429</c:v>
                </c:pt>
                <c:pt idx="18">
                  <c:v>0.571428571428571</c:v>
                </c:pt>
                <c:pt idx="19">
                  <c:v>0.571428571428571</c:v>
                </c:pt>
                <c:pt idx="20">
                  <c:v>0.571428571428571</c:v>
                </c:pt>
                <c:pt idx="21">
                  <c:v>0.571428571428571</c:v>
                </c:pt>
                <c:pt idx="22">
                  <c:v>0.571428571428571</c:v>
                </c:pt>
                <c:pt idx="23">
                  <c:v>0.714285714285714</c:v>
                </c:pt>
                <c:pt idx="24">
                  <c:v>0.714285714285714</c:v>
                </c:pt>
                <c:pt idx="25">
                  <c:v>0.714285714285714</c:v>
                </c:pt>
                <c:pt idx="26">
                  <c:v>0.714285714285714</c:v>
                </c:pt>
                <c:pt idx="27">
                  <c:v>0.714285714285714</c:v>
                </c:pt>
                <c:pt idx="28">
                  <c:v>0.714285714285714</c:v>
                </c:pt>
                <c:pt idx="29">
                  <c:v>0.714285714285714</c:v>
                </c:pt>
                <c:pt idx="30">
                  <c:v>0.714285714285714</c:v>
                </c:pt>
                <c:pt idx="31">
                  <c:v>0.714285714285714</c:v>
                </c:pt>
                <c:pt idx="32">
                  <c:v>0.714285714285714</c:v>
                </c:pt>
                <c:pt idx="33">
                  <c:v>0.714285714285714</c:v>
                </c:pt>
                <c:pt idx="34">
                  <c:v>0.714285714285714</c:v>
                </c:pt>
                <c:pt idx="35">
                  <c:v>0.714285714285714</c:v>
                </c:pt>
                <c:pt idx="36">
                  <c:v>0.714285714285714</c:v>
                </c:pt>
                <c:pt idx="37">
                  <c:v>0.714285714285714</c:v>
                </c:pt>
                <c:pt idx="38">
                  <c:v>0.714285714285714</c:v>
                </c:pt>
                <c:pt idx="39">
                  <c:v>0.714285714285714</c:v>
                </c:pt>
                <c:pt idx="40">
                  <c:v>0.714285714285714</c:v>
                </c:pt>
                <c:pt idx="41">
                  <c:v>0.714285714285714</c:v>
                </c:pt>
                <c:pt idx="42">
                  <c:v>0.714285714285714</c:v>
                </c:pt>
                <c:pt idx="43">
                  <c:v>0.714285714285714</c:v>
                </c:pt>
                <c:pt idx="44">
                  <c:v>0.714285714285714</c:v>
                </c:pt>
                <c:pt idx="45">
                  <c:v>0.714285714285714</c:v>
                </c:pt>
                <c:pt idx="46">
                  <c:v>0.714285714285714</c:v>
                </c:pt>
                <c:pt idx="47">
                  <c:v>0.714285714285714</c:v>
                </c:pt>
                <c:pt idx="48">
                  <c:v>0.714285714285714</c:v>
                </c:pt>
                <c:pt idx="49">
                  <c:v>0.714285714285714</c:v>
                </c:pt>
                <c:pt idx="50">
                  <c:v>0.714285714285714</c:v>
                </c:pt>
                <c:pt idx="51">
                  <c:v>0.714285714285714</c:v>
                </c:pt>
                <c:pt idx="52">
                  <c:v>0.714285714285714</c:v>
                </c:pt>
                <c:pt idx="53">
                  <c:v>0.714285714285714</c:v>
                </c:pt>
                <c:pt idx="54">
                  <c:v>0.714285714285714</c:v>
                </c:pt>
                <c:pt idx="55">
                  <c:v>0.714285714285714</c:v>
                </c:pt>
                <c:pt idx="56">
                  <c:v>0.714285714285714</c:v>
                </c:pt>
                <c:pt idx="57">
                  <c:v>0.714285714285714</c:v>
                </c:pt>
                <c:pt idx="58">
                  <c:v>0.714285714285714</c:v>
                </c:pt>
                <c:pt idx="59">
                  <c:v>0.857142857142857</c:v>
                </c:pt>
                <c:pt idx="60">
                  <c:v>0.857142857142857</c:v>
                </c:pt>
                <c:pt idx="61">
                  <c:v>0.857142857142857</c:v>
                </c:pt>
                <c:pt idx="62">
                  <c:v>0.857142857142857</c:v>
                </c:pt>
                <c:pt idx="63">
                  <c:v>0.857142857142857</c:v>
                </c:pt>
                <c:pt idx="64">
                  <c:v>0.857142857142857</c:v>
                </c:pt>
                <c:pt idx="65">
                  <c:v>0.857142857142857</c:v>
                </c:pt>
                <c:pt idx="66">
                  <c:v>0.857142857142857</c:v>
                </c:pt>
                <c:pt idx="67">
                  <c:v>0.857142857142857</c:v>
                </c:pt>
                <c:pt idx="68">
                  <c:v>0.857142857142857</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numCache>
            </c:numRef>
          </c:val>
        </c:ser>
        <c:ser>
          <c:idx val="2"/>
          <c:order val="2"/>
          <c:tx>
            <c:strRef>
              <c:f>'Cumulative distributions'!$I$1</c:f>
              <c:strCache>
                <c:ptCount val="1"/>
                <c:pt idx="0">
                  <c:v>Early Futurists</c:v>
                </c:pt>
              </c:strCache>
            </c:strRef>
          </c:tx>
          <c:spPr>
            <a:solidFill>
              <a:srgbClr val="fac090">
                <a:alpha val="50000"/>
              </a:srgbClr>
            </a:solidFill>
            <a:ln w="25560">
              <a:noFill/>
            </a:ln>
          </c:spPr>
          <c:dLbls>
            <c:showLegendKey val="0"/>
            <c:showVal val="0"/>
            <c:showCatName val="0"/>
            <c:showSerName val="0"/>
            <c:showPercent val="0"/>
            <c:showLeaderLines val="0"/>
          </c:dLbls>
          <c:cat>
            <c:strRef>
              <c:f>'Cumulative distributions'!$A$12:$A$182</c:f>
              <c:strCache>
                <c:ptCount val="17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pt idx="81">
                  <c:v>2051</c:v>
                </c:pt>
                <c:pt idx="82">
                  <c:v>2052</c:v>
                </c:pt>
                <c:pt idx="83">
                  <c:v>2053</c:v>
                </c:pt>
                <c:pt idx="84">
                  <c:v>2054</c:v>
                </c:pt>
                <c:pt idx="85">
                  <c:v>2055</c:v>
                </c:pt>
                <c:pt idx="86">
                  <c:v>2056</c:v>
                </c:pt>
                <c:pt idx="87">
                  <c:v>2057</c:v>
                </c:pt>
                <c:pt idx="88">
                  <c:v>2058</c:v>
                </c:pt>
                <c:pt idx="89">
                  <c:v>2059</c:v>
                </c:pt>
                <c:pt idx="90">
                  <c:v>2060</c:v>
                </c:pt>
                <c:pt idx="91">
                  <c:v>2061</c:v>
                </c:pt>
                <c:pt idx="92">
                  <c:v>2062</c:v>
                </c:pt>
                <c:pt idx="93">
                  <c:v>2063</c:v>
                </c:pt>
                <c:pt idx="94">
                  <c:v>2064</c:v>
                </c:pt>
                <c:pt idx="95">
                  <c:v>2065</c:v>
                </c:pt>
                <c:pt idx="96">
                  <c:v>2066</c:v>
                </c:pt>
                <c:pt idx="97">
                  <c:v>2067</c:v>
                </c:pt>
                <c:pt idx="98">
                  <c:v>2068</c:v>
                </c:pt>
                <c:pt idx="99">
                  <c:v>2069</c:v>
                </c:pt>
                <c:pt idx="100">
                  <c:v>2070</c:v>
                </c:pt>
                <c:pt idx="101">
                  <c:v>2071</c:v>
                </c:pt>
                <c:pt idx="102">
                  <c:v>2072</c:v>
                </c:pt>
                <c:pt idx="103">
                  <c:v>2073</c:v>
                </c:pt>
                <c:pt idx="104">
                  <c:v>2074</c:v>
                </c:pt>
                <c:pt idx="105">
                  <c:v>2075</c:v>
                </c:pt>
                <c:pt idx="106">
                  <c:v>2076</c:v>
                </c:pt>
                <c:pt idx="107">
                  <c:v>2077</c:v>
                </c:pt>
                <c:pt idx="108">
                  <c:v>2078</c:v>
                </c:pt>
                <c:pt idx="109">
                  <c:v>2079</c:v>
                </c:pt>
                <c:pt idx="110">
                  <c:v>2080</c:v>
                </c:pt>
                <c:pt idx="111">
                  <c:v>2081</c:v>
                </c:pt>
                <c:pt idx="112">
                  <c:v>2082</c:v>
                </c:pt>
                <c:pt idx="113">
                  <c:v>2083</c:v>
                </c:pt>
                <c:pt idx="114">
                  <c:v>2084</c:v>
                </c:pt>
                <c:pt idx="115">
                  <c:v>2085</c:v>
                </c:pt>
                <c:pt idx="116">
                  <c:v>2086</c:v>
                </c:pt>
                <c:pt idx="117">
                  <c:v>2087</c:v>
                </c:pt>
                <c:pt idx="118">
                  <c:v>2088</c:v>
                </c:pt>
                <c:pt idx="119">
                  <c:v>2089</c:v>
                </c:pt>
                <c:pt idx="120">
                  <c:v>2090</c:v>
                </c:pt>
                <c:pt idx="121">
                  <c:v>2091</c:v>
                </c:pt>
                <c:pt idx="122">
                  <c:v>2092</c:v>
                </c:pt>
                <c:pt idx="123">
                  <c:v>2093</c:v>
                </c:pt>
                <c:pt idx="124">
                  <c:v>2094</c:v>
                </c:pt>
                <c:pt idx="125">
                  <c:v>2095</c:v>
                </c:pt>
                <c:pt idx="126">
                  <c:v>2096</c:v>
                </c:pt>
                <c:pt idx="127">
                  <c:v>2097</c:v>
                </c:pt>
                <c:pt idx="128">
                  <c:v>2098</c:v>
                </c:pt>
                <c:pt idx="129">
                  <c:v>2099</c:v>
                </c:pt>
                <c:pt idx="130">
                  <c:v>2100</c:v>
                </c:pt>
                <c:pt idx="131">
                  <c:v>2101</c:v>
                </c:pt>
                <c:pt idx="132">
                  <c:v>2102</c:v>
                </c:pt>
                <c:pt idx="133">
                  <c:v>2103</c:v>
                </c:pt>
                <c:pt idx="134">
                  <c:v>2104</c:v>
                </c:pt>
                <c:pt idx="135">
                  <c:v>2105</c:v>
                </c:pt>
                <c:pt idx="136">
                  <c:v>2106</c:v>
                </c:pt>
                <c:pt idx="137">
                  <c:v>2107</c:v>
                </c:pt>
                <c:pt idx="138">
                  <c:v>2108</c:v>
                </c:pt>
                <c:pt idx="139">
                  <c:v>2109</c:v>
                </c:pt>
                <c:pt idx="140">
                  <c:v>2110</c:v>
                </c:pt>
                <c:pt idx="141">
                  <c:v>2111</c:v>
                </c:pt>
                <c:pt idx="142">
                  <c:v>2112</c:v>
                </c:pt>
                <c:pt idx="143">
                  <c:v>2113</c:v>
                </c:pt>
                <c:pt idx="144">
                  <c:v>2114</c:v>
                </c:pt>
                <c:pt idx="145">
                  <c:v>2115</c:v>
                </c:pt>
                <c:pt idx="146">
                  <c:v>2116</c:v>
                </c:pt>
                <c:pt idx="147">
                  <c:v>2117</c:v>
                </c:pt>
                <c:pt idx="148">
                  <c:v>2118</c:v>
                </c:pt>
                <c:pt idx="149">
                  <c:v>2119</c:v>
                </c:pt>
                <c:pt idx="150">
                  <c:v>2120</c:v>
                </c:pt>
                <c:pt idx="151">
                  <c:v>2121</c:v>
                </c:pt>
                <c:pt idx="152">
                  <c:v>2122</c:v>
                </c:pt>
                <c:pt idx="153">
                  <c:v>2123</c:v>
                </c:pt>
                <c:pt idx="154">
                  <c:v>2124</c:v>
                </c:pt>
                <c:pt idx="155">
                  <c:v>2125</c:v>
                </c:pt>
                <c:pt idx="156">
                  <c:v>2126</c:v>
                </c:pt>
                <c:pt idx="157">
                  <c:v>2127</c:v>
                </c:pt>
                <c:pt idx="158">
                  <c:v>2128</c:v>
                </c:pt>
                <c:pt idx="159">
                  <c:v>2129</c:v>
                </c:pt>
                <c:pt idx="160">
                  <c:v>2130</c:v>
                </c:pt>
                <c:pt idx="161">
                  <c:v>2131</c:v>
                </c:pt>
                <c:pt idx="162">
                  <c:v>2132</c:v>
                </c:pt>
                <c:pt idx="163">
                  <c:v>2133</c:v>
                </c:pt>
                <c:pt idx="164">
                  <c:v>2134</c:v>
                </c:pt>
                <c:pt idx="165">
                  <c:v>2135</c:v>
                </c:pt>
                <c:pt idx="166">
                  <c:v>2136</c:v>
                </c:pt>
                <c:pt idx="167">
                  <c:v>2137</c:v>
                </c:pt>
                <c:pt idx="168">
                  <c:v>2138</c:v>
                </c:pt>
                <c:pt idx="169">
                  <c:v>2139</c:v>
                </c:pt>
                <c:pt idx="170">
                  <c:v>2140</c:v>
                </c:pt>
              </c:strCache>
            </c:strRef>
          </c:cat>
          <c:val>
            <c:numRef>
              <c:f>'Cumulative distributions'!$I$12:$I$182</c:f>
              <c:numCache>
                <c:formatCode>General</c:formatCode>
                <c:ptCount val="17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0.125</c:v>
                </c:pt>
                <c:pt idx="42">
                  <c:v>0.125</c:v>
                </c:pt>
                <c:pt idx="43">
                  <c:v>0.125</c:v>
                </c:pt>
                <c:pt idx="44">
                  <c:v>0.125</c:v>
                </c:pt>
                <c:pt idx="45">
                  <c:v>0.125</c:v>
                </c:pt>
                <c:pt idx="46">
                  <c:v>0.125</c:v>
                </c:pt>
                <c:pt idx="47">
                  <c:v>0.125</c:v>
                </c:pt>
                <c:pt idx="48">
                  <c:v>0.125</c:v>
                </c:pt>
                <c:pt idx="49">
                  <c:v>0.125</c:v>
                </c:pt>
                <c:pt idx="50">
                  <c:v>0.25</c:v>
                </c:pt>
                <c:pt idx="51">
                  <c:v>0.375</c:v>
                </c:pt>
                <c:pt idx="52">
                  <c:v>0.375</c:v>
                </c:pt>
                <c:pt idx="53">
                  <c:v>0.375</c:v>
                </c:pt>
                <c:pt idx="54">
                  <c:v>0.375</c:v>
                </c:pt>
                <c:pt idx="55">
                  <c:v>0.375</c:v>
                </c:pt>
                <c:pt idx="56">
                  <c:v>0.375</c:v>
                </c:pt>
                <c:pt idx="57">
                  <c:v>0.375</c:v>
                </c:pt>
                <c:pt idx="58">
                  <c:v>0.375</c:v>
                </c:pt>
                <c:pt idx="59">
                  <c:v>0.375</c:v>
                </c:pt>
                <c:pt idx="60">
                  <c:v>0.375</c:v>
                </c:pt>
                <c:pt idx="61">
                  <c:v>0.625</c:v>
                </c:pt>
                <c:pt idx="62">
                  <c:v>0.625</c:v>
                </c:pt>
                <c:pt idx="63">
                  <c:v>0.625</c:v>
                </c:pt>
                <c:pt idx="64">
                  <c:v>0.625</c:v>
                </c:pt>
                <c:pt idx="65">
                  <c:v>0.625</c:v>
                </c:pt>
                <c:pt idx="66">
                  <c:v>0.625</c:v>
                </c:pt>
                <c:pt idx="67">
                  <c:v>0.625</c:v>
                </c:pt>
                <c:pt idx="68">
                  <c:v>0.625</c:v>
                </c:pt>
                <c:pt idx="69">
                  <c:v>0.625</c:v>
                </c:pt>
                <c:pt idx="70">
                  <c:v>0.625</c:v>
                </c:pt>
                <c:pt idx="71">
                  <c:v>0.625</c:v>
                </c:pt>
                <c:pt idx="72">
                  <c:v>0.625</c:v>
                </c:pt>
                <c:pt idx="73">
                  <c:v>0.625</c:v>
                </c:pt>
                <c:pt idx="74">
                  <c:v>0.625</c:v>
                </c:pt>
                <c:pt idx="75">
                  <c:v>0.625</c:v>
                </c:pt>
                <c:pt idx="76">
                  <c:v>0.625</c:v>
                </c:pt>
                <c:pt idx="77">
                  <c:v>0.625</c:v>
                </c:pt>
                <c:pt idx="78">
                  <c:v>0.625</c:v>
                </c:pt>
                <c:pt idx="79">
                  <c:v>0.625</c:v>
                </c:pt>
                <c:pt idx="80">
                  <c:v>0.625</c:v>
                </c:pt>
                <c:pt idx="81">
                  <c:v>0.75</c:v>
                </c:pt>
                <c:pt idx="82">
                  <c:v>0.75</c:v>
                </c:pt>
                <c:pt idx="83">
                  <c:v>0.75</c:v>
                </c:pt>
                <c:pt idx="84">
                  <c:v>0.75</c:v>
                </c:pt>
                <c:pt idx="85">
                  <c:v>0.75</c:v>
                </c:pt>
                <c:pt idx="86">
                  <c:v>0.75</c:v>
                </c:pt>
                <c:pt idx="87">
                  <c:v>0.75</c:v>
                </c:pt>
                <c:pt idx="88">
                  <c:v>0.75</c:v>
                </c:pt>
                <c:pt idx="89">
                  <c:v>0.75</c:v>
                </c:pt>
                <c:pt idx="90">
                  <c:v>0.75</c:v>
                </c:pt>
                <c:pt idx="91">
                  <c:v>0.75</c:v>
                </c:pt>
                <c:pt idx="92">
                  <c:v>0.75</c:v>
                </c:pt>
                <c:pt idx="93">
                  <c:v>0.75</c:v>
                </c:pt>
                <c:pt idx="94">
                  <c:v>0.75</c:v>
                </c:pt>
                <c:pt idx="95">
                  <c:v>0.75</c:v>
                </c:pt>
                <c:pt idx="96">
                  <c:v>0.75</c:v>
                </c:pt>
                <c:pt idx="97">
                  <c:v>0.75</c:v>
                </c:pt>
                <c:pt idx="98">
                  <c:v>0.75</c:v>
                </c:pt>
                <c:pt idx="99">
                  <c:v>0.75</c:v>
                </c:pt>
                <c:pt idx="100">
                  <c:v>0.75</c:v>
                </c:pt>
                <c:pt idx="101">
                  <c:v>0.75</c:v>
                </c:pt>
                <c:pt idx="102">
                  <c:v>0.75</c:v>
                </c:pt>
                <c:pt idx="103">
                  <c:v>0.75</c:v>
                </c:pt>
                <c:pt idx="104">
                  <c:v>0.75</c:v>
                </c:pt>
                <c:pt idx="105">
                  <c:v>0.75</c:v>
                </c:pt>
                <c:pt idx="106">
                  <c:v>0.75</c:v>
                </c:pt>
                <c:pt idx="107">
                  <c:v>0.75</c:v>
                </c:pt>
                <c:pt idx="108">
                  <c:v>0.75</c:v>
                </c:pt>
                <c:pt idx="109">
                  <c:v>0.75</c:v>
                </c:pt>
                <c:pt idx="110">
                  <c:v>0.75</c:v>
                </c:pt>
                <c:pt idx="111">
                  <c:v>0.75</c:v>
                </c:pt>
                <c:pt idx="112">
                  <c:v>0.75</c:v>
                </c:pt>
                <c:pt idx="113">
                  <c:v>0.75</c:v>
                </c:pt>
                <c:pt idx="114">
                  <c:v>0.75</c:v>
                </c:pt>
                <c:pt idx="115">
                  <c:v>0.75</c:v>
                </c:pt>
                <c:pt idx="116">
                  <c:v>0.75</c:v>
                </c:pt>
                <c:pt idx="117">
                  <c:v>0.75</c:v>
                </c:pt>
                <c:pt idx="118">
                  <c:v>0.75</c:v>
                </c:pt>
                <c:pt idx="119">
                  <c:v>0.75</c:v>
                </c:pt>
                <c:pt idx="120">
                  <c:v>0.75</c:v>
                </c:pt>
                <c:pt idx="121">
                  <c:v>0.75</c:v>
                </c:pt>
                <c:pt idx="122">
                  <c:v>0.75</c:v>
                </c:pt>
                <c:pt idx="123">
                  <c:v>0.75</c:v>
                </c:pt>
                <c:pt idx="124">
                  <c:v>0.75</c:v>
                </c:pt>
                <c:pt idx="125">
                  <c:v>0.75</c:v>
                </c:pt>
                <c:pt idx="126">
                  <c:v>0.75</c:v>
                </c:pt>
                <c:pt idx="127">
                  <c:v>0.75</c:v>
                </c:pt>
                <c:pt idx="128">
                  <c:v>0.75</c:v>
                </c:pt>
                <c:pt idx="129">
                  <c:v>0.75</c:v>
                </c:pt>
                <c:pt idx="130">
                  <c:v>0.75</c:v>
                </c:pt>
                <c:pt idx="131">
                  <c:v>0.75</c:v>
                </c:pt>
                <c:pt idx="132">
                  <c:v>0.75</c:v>
                </c:pt>
                <c:pt idx="133">
                  <c:v>0.75</c:v>
                </c:pt>
                <c:pt idx="134">
                  <c:v>0.75</c:v>
                </c:pt>
                <c:pt idx="135">
                  <c:v>0.75</c:v>
                </c:pt>
                <c:pt idx="136">
                  <c:v>0.75</c:v>
                </c:pt>
                <c:pt idx="137">
                  <c:v>0.75</c:v>
                </c:pt>
                <c:pt idx="138">
                  <c:v>0.75</c:v>
                </c:pt>
                <c:pt idx="139">
                  <c:v>0.75</c:v>
                </c:pt>
                <c:pt idx="140">
                  <c:v>0.75</c:v>
                </c:pt>
                <c:pt idx="141">
                  <c:v>0.75</c:v>
                </c:pt>
                <c:pt idx="142">
                  <c:v>0.75</c:v>
                </c:pt>
                <c:pt idx="143">
                  <c:v>0.75</c:v>
                </c:pt>
                <c:pt idx="144">
                  <c:v>0.75</c:v>
                </c:pt>
                <c:pt idx="145">
                  <c:v>0.75</c:v>
                </c:pt>
                <c:pt idx="146">
                  <c:v>0.75</c:v>
                </c:pt>
                <c:pt idx="147">
                  <c:v>0.75</c:v>
                </c:pt>
                <c:pt idx="148">
                  <c:v>0.75</c:v>
                </c:pt>
                <c:pt idx="149">
                  <c:v>0.75</c:v>
                </c:pt>
                <c:pt idx="150">
                  <c:v>0.75</c:v>
                </c:pt>
                <c:pt idx="151">
                  <c:v>0.75</c:v>
                </c:pt>
                <c:pt idx="152">
                  <c:v>0.75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numCache>
            </c:numRef>
          </c:val>
        </c:ser>
        <c:axId val="58268564"/>
        <c:axId val="33207162"/>
      </c:areaChart>
      <c:catAx>
        <c:axId val="58268564"/>
        <c:scaling>
          <c:orientation val="minMax"/>
        </c:scaling>
        <c:delete val="0"/>
        <c:axPos val="b"/>
        <c:numFmt formatCode="General"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33207162"/>
        <c:crosses val="autoZero"/>
        <c:auto val="1"/>
        <c:lblAlgn val="ctr"/>
        <c:lblOffset val="100"/>
      </c:catAx>
      <c:valAx>
        <c:axId val="33207162"/>
        <c:scaling>
          <c:orientation val="minMax"/>
          <c:max val="1"/>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58268564"/>
        <c:crosses val="autoZero"/>
      </c:valAx>
      <c:spPr>
        <a:solidFill>
          <a:srgbClr val="ffffff"/>
        </a:solidFill>
        <a:ln>
          <a:noFill/>
        </a:ln>
      </c:spPr>
    </c:plotArea>
    <c:legend>
      <c:legendPos val="r"/>
      <c:overlay val="0"/>
      <c:spPr>
        <a:noFill/>
        <a:ln>
          <a:noFill/>
        </a:ln>
      </c:spPr>
    </c:legend>
    <c:plotVisOnly val="1"/>
    <c:dispBlanksAs val="zero"/>
  </c:chart>
  <c:spPr>
    <a:solidFill>
      <a:srgbClr val="ffffff"/>
    </a:solidFill>
    <a:ln>
      <a:noFill/>
    </a:ln>
  </c:spPr>
</c:chartSpace>
</file>

<file path=xl/charts/chart1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a:lstStyle/>
          <a:p>
            <a:pPr>
              <a:defRPr b="1" sz="1800" spc="-1">
                <a:solidFill>
                  <a:srgbClr val="000000"/>
                </a:solidFill>
                <a:latin typeface="Calibri"/>
              </a:defRPr>
            </a:pPr>
            <a:r>
              <a:rPr b="1" sz="1800" spc="-1">
                <a:solidFill>
                  <a:srgbClr val="000000"/>
                </a:solidFill>
                <a:latin typeface="Calibri"/>
              </a:rPr>
              <a:t>Predictions since 2000 CDF</a:t>
            </a:r>
          </a:p>
        </c:rich>
      </c:tx>
      <c:overlay val="0"/>
    </c:title>
    <c:autoTitleDeleted val="0"/>
    <c:plotArea>
      <c:areaChart>
        <c:grouping val="standard"/>
        <c:ser>
          <c:idx val="0"/>
          <c:order val="0"/>
          <c:tx>
            <c:strRef>
              <c:f>'Cumulative distributions'!$T$1</c:f>
              <c:strCache>
                <c:ptCount val="1"/>
                <c:pt idx="0">
                  <c:v>Late All</c:v>
                </c:pt>
              </c:strCache>
            </c:strRef>
          </c:tx>
          <c:spPr>
            <a:ln w="25560">
              <a:noFill/>
            </a:ln>
          </c:spPr>
          <c:dLbls>
            <c:showLegendKey val="0"/>
            <c:showVal val="0"/>
            <c:showCatName val="0"/>
            <c:showSerName val="0"/>
            <c:showPercent val="0"/>
            <c:showLeaderLines val="0"/>
          </c:dLbls>
          <c:cat>
            <c:strRef>
              <c:f>'Cumulative distributions'!$A$55:$A$164</c:f>
              <c:strCache>
                <c:ptCount val="110"/>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pt idx="22">
                  <c:v>2035</c:v>
                </c:pt>
                <c:pt idx="23">
                  <c:v>2036</c:v>
                </c:pt>
                <c:pt idx="24">
                  <c:v>2037</c:v>
                </c:pt>
                <c:pt idx="25">
                  <c:v>2038</c:v>
                </c:pt>
                <c:pt idx="26">
                  <c:v>2039</c:v>
                </c:pt>
                <c:pt idx="27">
                  <c:v>2040</c:v>
                </c:pt>
                <c:pt idx="28">
                  <c:v>2041</c:v>
                </c:pt>
                <c:pt idx="29">
                  <c:v>2042</c:v>
                </c:pt>
                <c:pt idx="30">
                  <c:v>2043</c:v>
                </c:pt>
                <c:pt idx="31">
                  <c:v>2044</c:v>
                </c:pt>
                <c:pt idx="32">
                  <c:v>2045</c:v>
                </c:pt>
                <c:pt idx="33">
                  <c:v>2046</c:v>
                </c:pt>
                <c:pt idx="34">
                  <c:v>2047</c:v>
                </c:pt>
                <c:pt idx="35">
                  <c:v>2048</c:v>
                </c:pt>
                <c:pt idx="36">
                  <c:v>2049</c:v>
                </c:pt>
                <c:pt idx="37">
                  <c:v>2050</c:v>
                </c:pt>
                <c:pt idx="38">
                  <c:v>2051</c:v>
                </c:pt>
                <c:pt idx="39">
                  <c:v>2052</c:v>
                </c:pt>
                <c:pt idx="40">
                  <c:v>2053</c:v>
                </c:pt>
                <c:pt idx="41">
                  <c:v>2054</c:v>
                </c:pt>
                <c:pt idx="42">
                  <c:v>2055</c:v>
                </c:pt>
                <c:pt idx="43">
                  <c:v>2056</c:v>
                </c:pt>
                <c:pt idx="44">
                  <c:v>2057</c:v>
                </c:pt>
                <c:pt idx="45">
                  <c:v>2058</c:v>
                </c:pt>
                <c:pt idx="46">
                  <c:v>2059</c:v>
                </c:pt>
                <c:pt idx="47">
                  <c:v>2060</c:v>
                </c:pt>
                <c:pt idx="48">
                  <c:v>2061</c:v>
                </c:pt>
                <c:pt idx="49">
                  <c:v>2062</c:v>
                </c:pt>
                <c:pt idx="50">
                  <c:v>2063</c:v>
                </c:pt>
                <c:pt idx="51">
                  <c:v>2064</c:v>
                </c:pt>
                <c:pt idx="52">
                  <c:v>2065</c:v>
                </c:pt>
                <c:pt idx="53">
                  <c:v>2066</c:v>
                </c:pt>
                <c:pt idx="54">
                  <c:v>2067</c:v>
                </c:pt>
                <c:pt idx="55">
                  <c:v>2068</c:v>
                </c:pt>
                <c:pt idx="56">
                  <c:v>2069</c:v>
                </c:pt>
                <c:pt idx="57">
                  <c:v>2070</c:v>
                </c:pt>
                <c:pt idx="58">
                  <c:v>2071</c:v>
                </c:pt>
                <c:pt idx="59">
                  <c:v>2072</c:v>
                </c:pt>
                <c:pt idx="60">
                  <c:v>2073</c:v>
                </c:pt>
                <c:pt idx="61">
                  <c:v>2074</c:v>
                </c:pt>
                <c:pt idx="62">
                  <c:v>2075</c:v>
                </c:pt>
                <c:pt idx="63">
                  <c:v>2076</c:v>
                </c:pt>
                <c:pt idx="64">
                  <c:v>2077</c:v>
                </c:pt>
                <c:pt idx="65">
                  <c:v>2078</c:v>
                </c:pt>
                <c:pt idx="66">
                  <c:v>2079</c:v>
                </c:pt>
                <c:pt idx="67">
                  <c:v>2080</c:v>
                </c:pt>
                <c:pt idx="68">
                  <c:v>2081</c:v>
                </c:pt>
                <c:pt idx="69">
                  <c:v>2082</c:v>
                </c:pt>
                <c:pt idx="70">
                  <c:v>2083</c:v>
                </c:pt>
                <c:pt idx="71">
                  <c:v>2084</c:v>
                </c:pt>
                <c:pt idx="72">
                  <c:v>2085</c:v>
                </c:pt>
                <c:pt idx="73">
                  <c:v>2086</c:v>
                </c:pt>
                <c:pt idx="74">
                  <c:v>2087</c:v>
                </c:pt>
                <c:pt idx="75">
                  <c:v>2088</c:v>
                </c:pt>
                <c:pt idx="76">
                  <c:v>2089</c:v>
                </c:pt>
                <c:pt idx="77">
                  <c:v>2090</c:v>
                </c:pt>
                <c:pt idx="78">
                  <c:v>2091</c:v>
                </c:pt>
                <c:pt idx="79">
                  <c:v>2092</c:v>
                </c:pt>
                <c:pt idx="80">
                  <c:v>2093</c:v>
                </c:pt>
                <c:pt idx="81">
                  <c:v>2094</c:v>
                </c:pt>
                <c:pt idx="82">
                  <c:v>2095</c:v>
                </c:pt>
                <c:pt idx="83">
                  <c:v>2096</c:v>
                </c:pt>
                <c:pt idx="84">
                  <c:v>2097</c:v>
                </c:pt>
                <c:pt idx="85">
                  <c:v>2098</c:v>
                </c:pt>
                <c:pt idx="86">
                  <c:v>2099</c:v>
                </c:pt>
                <c:pt idx="87">
                  <c:v>2100</c:v>
                </c:pt>
                <c:pt idx="88">
                  <c:v>2101</c:v>
                </c:pt>
                <c:pt idx="89">
                  <c:v>2102</c:v>
                </c:pt>
                <c:pt idx="90">
                  <c:v>2103</c:v>
                </c:pt>
                <c:pt idx="91">
                  <c:v>2104</c:v>
                </c:pt>
                <c:pt idx="92">
                  <c:v>2105</c:v>
                </c:pt>
                <c:pt idx="93">
                  <c:v>2106</c:v>
                </c:pt>
                <c:pt idx="94">
                  <c:v>2107</c:v>
                </c:pt>
                <c:pt idx="95">
                  <c:v>2108</c:v>
                </c:pt>
                <c:pt idx="96">
                  <c:v>2109</c:v>
                </c:pt>
                <c:pt idx="97">
                  <c:v>2110</c:v>
                </c:pt>
                <c:pt idx="98">
                  <c:v>2111</c:v>
                </c:pt>
                <c:pt idx="99">
                  <c:v>2112</c:v>
                </c:pt>
                <c:pt idx="100">
                  <c:v>2113</c:v>
                </c:pt>
                <c:pt idx="101">
                  <c:v>2114</c:v>
                </c:pt>
                <c:pt idx="102">
                  <c:v>2115</c:v>
                </c:pt>
                <c:pt idx="103">
                  <c:v>2116</c:v>
                </c:pt>
                <c:pt idx="104">
                  <c:v>2117</c:v>
                </c:pt>
                <c:pt idx="105">
                  <c:v>2118</c:v>
                </c:pt>
                <c:pt idx="106">
                  <c:v>2119</c:v>
                </c:pt>
                <c:pt idx="107">
                  <c:v>2120</c:v>
                </c:pt>
                <c:pt idx="108">
                  <c:v>2121</c:v>
                </c:pt>
                <c:pt idx="109">
                  <c:v>2122</c:v>
                </c:pt>
              </c:strCache>
            </c:strRef>
          </c:cat>
          <c:val>
            <c:numRef>
              <c:f>'Cumulative distributions'!$T$55:$T$164</c:f>
              <c:numCache>
                <c:formatCode>General</c:formatCode>
                <c:ptCount val="110"/>
                <c:pt idx="0">
                  <c:v>0</c:v>
                </c:pt>
                <c:pt idx="1">
                  <c:v>0</c:v>
                </c:pt>
                <c:pt idx="2">
                  <c:v>0</c:v>
                </c:pt>
                <c:pt idx="3">
                  <c:v>0</c:v>
                </c:pt>
                <c:pt idx="4">
                  <c:v>0</c:v>
                </c:pt>
                <c:pt idx="5">
                  <c:v>0.025</c:v>
                </c:pt>
                <c:pt idx="6">
                  <c:v>0.025</c:v>
                </c:pt>
                <c:pt idx="7">
                  <c:v>0.025</c:v>
                </c:pt>
                <c:pt idx="8">
                  <c:v>0.075</c:v>
                </c:pt>
                <c:pt idx="9">
                  <c:v>0.075</c:v>
                </c:pt>
                <c:pt idx="10">
                  <c:v>0.075</c:v>
                </c:pt>
                <c:pt idx="11">
                  <c:v>0.075</c:v>
                </c:pt>
                <c:pt idx="12">
                  <c:v>0.075</c:v>
                </c:pt>
                <c:pt idx="13">
                  <c:v>0.1</c:v>
                </c:pt>
                <c:pt idx="14">
                  <c:v>0.15</c:v>
                </c:pt>
                <c:pt idx="15">
                  <c:v>0.175</c:v>
                </c:pt>
                <c:pt idx="16">
                  <c:v>0.175</c:v>
                </c:pt>
                <c:pt idx="17">
                  <c:v>0.2</c:v>
                </c:pt>
                <c:pt idx="18">
                  <c:v>0.325</c:v>
                </c:pt>
                <c:pt idx="19">
                  <c:v>0.325</c:v>
                </c:pt>
                <c:pt idx="20">
                  <c:v>0.35</c:v>
                </c:pt>
                <c:pt idx="21">
                  <c:v>0.35</c:v>
                </c:pt>
                <c:pt idx="22">
                  <c:v>0.35</c:v>
                </c:pt>
                <c:pt idx="23">
                  <c:v>0.4</c:v>
                </c:pt>
                <c:pt idx="24">
                  <c:v>0.4</c:v>
                </c:pt>
                <c:pt idx="25">
                  <c:v>0.4</c:v>
                </c:pt>
                <c:pt idx="26">
                  <c:v>0.4</c:v>
                </c:pt>
                <c:pt idx="27">
                  <c:v>0.425</c:v>
                </c:pt>
                <c:pt idx="28">
                  <c:v>0.475</c:v>
                </c:pt>
                <c:pt idx="29">
                  <c:v>0.5</c:v>
                </c:pt>
                <c:pt idx="30">
                  <c:v>0.525</c:v>
                </c:pt>
                <c:pt idx="31">
                  <c:v>0.525</c:v>
                </c:pt>
                <c:pt idx="32">
                  <c:v>0.525</c:v>
                </c:pt>
                <c:pt idx="33">
                  <c:v>0.55</c:v>
                </c:pt>
                <c:pt idx="34">
                  <c:v>0.55</c:v>
                </c:pt>
                <c:pt idx="35">
                  <c:v>0.55</c:v>
                </c:pt>
                <c:pt idx="36">
                  <c:v>0.575</c:v>
                </c:pt>
                <c:pt idx="37">
                  <c:v>0.575</c:v>
                </c:pt>
                <c:pt idx="38">
                  <c:v>0.625</c:v>
                </c:pt>
                <c:pt idx="39">
                  <c:v>0.625</c:v>
                </c:pt>
                <c:pt idx="40">
                  <c:v>0.65</c:v>
                </c:pt>
                <c:pt idx="41">
                  <c:v>0.65</c:v>
                </c:pt>
                <c:pt idx="42">
                  <c:v>0.675</c:v>
                </c:pt>
                <c:pt idx="43">
                  <c:v>0.675</c:v>
                </c:pt>
                <c:pt idx="44">
                  <c:v>0.675</c:v>
                </c:pt>
                <c:pt idx="45">
                  <c:v>0.675</c:v>
                </c:pt>
                <c:pt idx="46">
                  <c:v>0.675</c:v>
                </c:pt>
                <c:pt idx="47">
                  <c:v>0.675</c:v>
                </c:pt>
                <c:pt idx="48">
                  <c:v>0.675</c:v>
                </c:pt>
                <c:pt idx="49">
                  <c:v>0.7</c:v>
                </c:pt>
                <c:pt idx="50">
                  <c:v>0.75</c:v>
                </c:pt>
                <c:pt idx="51">
                  <c:v>0.75</c:v>
                </c:pt>
                <c:pt idx="52">
                  <c:v>0.75</c:v>
                </c:pt>
                <c:pt idx="53">
                  <c:v>0.75</c:v>
                </c:pt>
                <c:pt idx="54">
                  <c:v>0.75</c:v>
                </c:pt>
                <c:pt idx="55">
                  <c:v>0.75</c:v>
                </c:pt>
                <c:pt idx="56">
                  <c:v>0.75</c:v>
                </c:pt>
                <c:pt idx="57">
                  <c:v>0.75</c:v>
                </c:pt>
                <c:pt idx="58">
                  <c:v>0.75</c:v>
                </c:pt>
                <c:pt idx="59">
                  <c:v>0.75</c:v>
                </c:pt>
                <c:pt idx="60">
                  <c:v>0.75</c:v>
                </c:pt>
                <c:pt idx="61">
                  <c:v>0.75</c:v>
                </c:pt>
                <c:pt idx="62">
                  <c:v>0.75</c:v>
                </c:pt>
                <c:pt idx="63">
                  <c:v>0.75</c:v>
                </c:pt>
                <c:pt idx="64">
                  <c:v>0.75</c:v>
                </c:pt>
                <c:pt idx="65">
                  <c:v>0.75</c:v>
                </c:pt>
                <c:pt idx="66">
                  <c:v>0.75</c:v>
                </c:pt>
                <c:pt idx="67">
                  <c:v>0.75</c:v>
                </c:pt>
                <c:pt idx="68">
                  <c:v>0.75</c:v>
                </c:pt>
                <c:pt idx="69">
                  <c:v>0.75</c:v>
                </c:pt>
                <c:pt idx="70">
                  <c:v>0.75</c:v>
                </c:pt>
                <c:pt idx="71">
                  <c:v>0.75</c:v>
                </c:pt>
                <c:pt idx="72">
                  <c:v>0.75</c:v>
                </c:pt>
                <c:pt idx="73">
                  <c:v>0.75</c:v>
                </c:pt>
                <c:pt idx="74">
                  <c:v>0.75</c:v>
                </c:pt>
                <c:pt idx="75">
                  <c:v>0.75</c:v>
                </c:pt>
                <c:pt idx="76">
                  <c:v>0.75</c:v>
                </c:pt>
                <c:pt idx="77">
                  <c:v>0.75</c:v>
                </c:pt>
                <c:pt idx="78">
                  <c:v>0.75</c:v>
                </c:pt>
                <c:pt idx="79">
                  <c:v>0.75</c:v>
                </c:pt>
                <c:pt idx="80">
                  <c:v>0.775</c:v>
                </c:pt>
                <c:pt idx="81">
                  <c:v>0.775</c:v>
                </c:pt>
                <c:pt idx="82">
                  <c:v>0.775</c:v>
                </c:pt>
                <c:pt idx="83">
                  <c:v>0.775</c:v>
                </c:pt>
                <c:pt idx="84">
                  <c:v>0.775</c:v>
                </c:pt>
                <c:pt idx="85">
                  <c:v>0.775</c:v>
                </c:pt>
                <c:pt idx="86">
                  <c:v>0.775</c:v>
                </c:pt>
                <c:pt idx="87">
                  <c:v>0.775</c:v>
                </c:pt>
                <c:pt idx="88">
                  <c:v>0.825</c:v>
                </c:pt>
                <c:pt idx="89">
                  <c:v>0.875</c:v>
                </c:pt>
                <c:pt idx="90">
                  <c:v>0.875</c:v>
                </c:pt>
                <c:pt idx="91">
                  <c:v>0.875</c:v>
                </c:pt>
                <c:pt idx="92">
                  <c:v>0.875</c:v>
                </c:pt>
                <c:pt idx="93">
                  <c:v>0.875</c:v>
                </c:pt>
                <c:pt idx="94">
                  <c:v>0.875</c:v>
                </c:pt>
                <c:pt idx="95">
                  <c:v>0.875</c:v>
                </c:pt>
                <c:pt idx="96">
                  <c:v>0.875</c:v>
                </c:pt>
                <c:pt idx="97">
                  <c:v>0.875</c:v>
                </c:pt>
                <c:pt idx="98">
                  <c:v>0.875</c:v>
                </c:pt>
                <c:pt idx="99">
                  <c:v>0.875</c:v>
                </c:pt>
                <c:pt idx="100">
                  <c:v>0.925</c:v>
                </c:pt>
                <c:pt idx="101">
                  <c:v>0.925</c:v>
                </c:pt>
                <c:pt idx="102">
                  <c:v>0.925</c:v>
                </c:pt>
                <c:pt idx="103">
                  <c:v>0.925</c:v>
                </c:pt>
                <c:pt idx="104">
                  <c:v>0.925</c:v>
                </c:pt>
                <c:pt idx="105">
                  <c:v>0.925</c:v>
                </c:pt>
                <c:pt idx="106">
                  <c:v>0.925</c:v>
                </c:pt>
                <c:pt idx="107">
                  <c:v>0.925</c:v>
                </c:pt>
                <c:pt idx="108">
                  <c:v>0.925</c:v>
                </c:pt>
                <c:pt idx="109">
                  <c:v>0.925</c:v>
                </c:pt>
              </c:numCache>
            </c:numRef>
          </c:val>
        </c:ser>
        <c:axId val="32620213"/>
        <c:axId val="11774880"/>
      </c:areaChart>
      <c:catAx>
        <c:axId val="32620213"/>
        <c:scaling>
          <c:orientation val="minMax"/>
        </c:scaling>
        <c:delete val="0"/>
        <c:axPos val="b"/>
        <c:numFmt formatCode="General"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11774880"/>
        <c:crosses val="autoZero"/>
        <c:auto val="1"/>
        <c:lblAlgn val="ctr"/>
        <c:lblOffset val="100"/>
      </c:catAx>
      <c:valAx>
        <c:axId val="11774880"/>
        <c:scaling>
          <c:orientation val="minMax"/>
          <c:max val="1"/>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32620213"/>
        <c:crosses val="autoZero"/>
      </c:valAx>
      <c:spPr>
        <a:solidFill>
          <a:srgbClr val="ffffff"/>
        </a:solidFill>
        <a:ln>
          <a:noFill/>
        </a:ln>
      </c:spPr>
    </c:plotArea>
    <c:plotVisOnly val="1"/>
    <c:dispBlanksAs val="zero"/>
  </c:chart>
  <c:spPr>
    <a:solidFill>
      <a:srgbClr val="ffffff"/>
    </a:solidFill>
    <a:ln>
      <a:noFill/>
    </a:ln>
  </c:spPr>
</c:chartSpace>
</file>

<file path=xl/charts/chart1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a:lstStyle/>
          <a:p>
            <a:pPr>
              <a:defRPr b="1" sz="1800" spc="-1">
                <a:solidFill>
                  <a:srgbClr val="000000"/>
                </a:solidFill>
                <a:latin typeface="Calibri"/>
              </a:defRPr>
            </a:pPr>
            <a:r>
              <a:rPr b="1" sz="1800" spc="-1">
                <a:solidFill>
                  <a:srgbClr val="000000"/>
                </a:solidFill>
                <a:latin typeface="Calibri"/>
              </a:rPr>
              <a:t>Expert and non-expert minPY</a:t>
            </a:r>
          </a:p>
        </c:rich>
      </c:tx>
      <c:overlay val="0"/>
    </c:title>
    <c:autoTitleDeleted val="0"/>
    <c:plotArea>
      <c:areaChart>
        <c:grouping val="standard"/>
        <c:ser>
          <c:idx val="0"/>
          <c:order val="0"/>
          <c:tx>
            <c:strRef>
              <c:f>'Cumulative distributions'!$W$1</c:f>
              <c:strCache>
                <c:ptCount val="1"/>
                <c:pt idx="0">
                  <c:v>Late non-expert</c:v>
                </c:pt>
              </c:strCache>
            </c:strRef>
          </c:tx>
          <c:spPr>
            <a:solidFill>
              <a:srgbClr val="953735">
                <a:alpha val="37000"/>
              </a:srgbClr>
            </a:solidFill>
            <a:ln w="9360">
              <a:solidFill>
                <a:srgbClr val="70883d"/>
              </a:solidFill>
              <a:round/>
            </a:ln>
          </c:spPr>
          <c:dLbls>
            <c:showLegendKey val="0"/>
            <c:showVal val="0"/>
            <c:showCatName val="0"/>
            <c:showSerName val="0"/>
            <c:showPercent val="0"/>
            <c:showLeaderLines val="0"/>
          </c:dLbls>
          <c:cat>
            <c:strRef>
              <c:f>'Cumulative distributions'!$A$42:$A$202</c:f>
              <c:strCache>
                <c:ptCount val="1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pt idx="81">
                  <c:v>2081</c:v>
                </c:pt>
                <c:pt idx="82">
                  <c:v>2082</c:v>
                </c:pt>
                <c:pt idx="83">
                  <c:v>2083</c:v>
                </c:pt>
                <c:pt idx="84">
                  <c:v>2084</c:v>
                </c:pt>
                <c:pt idx="85">
                  <c:v>2085</c:v>
                </c:pt>
                <c:pt idx="86">
                  <c:v>2086</c:v>
                </c:pt>
                <c:pt idx="87">
                  <c:v>2087</c:v>
                </c:pt>
                <c:pt idx="88">
                  <c:v>2088</c:v>
                </c:pt>
                <c:pt idx="89">
                  <c:v>2089</c:v>
                </c:pt>
                <c:pt idx="90">
                  <c:v>2090</c:v>
                </c:pt>
                <c:pt idx="91">
                  <c:v>2091</c:v>
                </c:pt>
                <c:pt idx="92">
                  <c:v>2092</c:v>
                </c:pt>
                <c:pt idx="93">
                  <c:v>2093</c:v>
                </c:pt>
                <c:pt idx="94">
                  <c:v>2094</c:v>
                </c:pt>
                <c:pt idx="95">
                  <c:v>2095</c:v>
                </c:pt>
                <c:pt idx="96">
                  <c:v>2096</c:v>
                </c:pt>
                <c:pt idx="97">
                  <c:v>2097</c:v>
                </c:pt>
                <c:pt idx="98">
                  <c:v>2098</c:v>
                </c:pt>
                <c:pt idx="99">
                  <c:v>2099</c:v>
                </c:pt>
                <c:pt idx="100">
                  <c:v>2100</c:v>
                </c:pt>
                <c:pt idx="101">
                  <c:v>2101</c:v>
                </c:pt>
                <c:pt idx="102">
                  <c:v>2102</c:v>
                </c:pt>
                <c:pt idx="103">
                  <c:v>2103</c:v>
                </c:pt>
                <c:pt idx="104">
                  <c:v>2104</c:v>
                </c:pt>
                <c:pt idx="105">
                  <c:v>2105</c:v>
                </c:pt>
                <c:pt idx="106">
                  <c:v>2106</c:v>
                </c:pt>
                <c:pt idx="107">
                  <c:v>2107</c:v>
                </c:pt>
                <c:pt idx="108">
                  <c:v>2108</c:v>
                </c:pt>
                <c:pt idx="109">
                  <c:v>2109</c:v>
                </c:pt>
                <c:pt idx="110">
                  <c:v>2110</c:v>
                </c:pt>
                <c:pt idx="111">
                  <c:v>2111</c:v>
                </c:pt>
                <c:pt idx="112">
                  <c:v>2112</c:v>
                </c:pt>
                <c:pt idx="113">
                  <c:v>2113</c:v>
                </c:pt>
                <c:pt idx="114">
                  <c:v>2114</c:v>
                </c:pt>
                <c:pt idx="115">
                  <c:v>2115</c:v>
                </c:pt>
                <c:pt idx="116">
                  <c:v>2116</c:v>
                </c:pt>
                <c:pt idx="117">
                  <c:v>2117</c:v>
                </c:pt>
                <c:pt idx="118">
                  <c:v>2118</c:v>
                </c:pt>
                <c:pt idx="119">
                  <c:v>2119</c:v>
                </c:pt>
                <c:pt idx="120">
                  <c:v>2120</c:v>
                </c:pt>
                <c:pt idx="121">
                  <c:v>2121</c:v>
                </c:pt>
                <c:pt idx="122">
                  <c:v>2122</c:v>
                </c:pt>
                <c:pt idx="123">
                  <c:v>2123</c:v>
                </c:pt>
                <c:pt idx="124">
                  <c:v>2124</c:v>
                </c:pt>
                <c:pt idx="125">
                  <c:v>2125</c:v>
                </c:pt>
                <c:pt idx="126">
                  <c:v>2126</c:v>
                </c:pt>
                <c:pt idx="127">
                  <c:v>2127</c:v>
                </c:pt>
                <c:pt idx="128">
                  <c:v>2128</c:v>
                </c:pt>
                <c:pt idx="129">
                  <c:v>2129</c:v>
                </c:pt>
                <c:pt idx="130">
                  <c:v>2130</c:v>
                </c:pt>
                <c:pt idx="131">
                  <c:v>2131</c:v>
                </c:pt>
                <c:pt idx="132">
                  <c:v>2132</c:v>
                </c:pt>
                <c:pt idx="133">
                  <c:v>2133</c:v>
                </c:pt>
                <c:pt idx="134">
                  <c:v>2134</c:v>
                </c:pt>
                <c:pt idx="135">
                  <c:v>2135</c:v>
                </c:pt>
                <c:pt idx="136">
                  <c:v>2136</c:v>
                </c:pt>
                <c:pt idx="137">
                  <c:v>2137</c:v>
                </c:pt>
                <c:pt idx="138">
                  <c:v>2138</c:v>
                </c:pt>
                <c:pt idx="139">
                  <c:v>2139</c:v>
                </c:pt>
                <c:pt idx="140">
                  <c:v>2140</c:v>
                </c:pt>
                <c:pt idx="141">
                  <c:v>2141</c:v>
                </c:pt>
                <c:pt idx="142">
                  <c:v>2142</c:v>
                </c:pt>
                <c:pt idx="143">
                  <c:v>2143</c:v>
                </c:pt>
                <c:pt idx="144">
                  <c:v>2144</c:v>
                </c:pt>
                <c:pt idx="145">
                  <c:v>2145</c:v>
                </c:pt>
                <c:pt idx="146">
                  <c:v>2146</c:v>
                </c:pt>
                <c:pt idx="147">
                  <c:v>2147</c:v>
                </c:pt>
                <c:pt idx="148">
                  <c:v>2148</c:v>
                </c:pt>
                <c:pt idx="149">
                  <c:v>2149</c:v>
                </c:pt>
                <c:pt idx="150">
                  <c:v>2150</c:v>
                </c:pt>
                <c:pt idx="151">
                  <c:v>2151</c:v>
                </c:pt>
                <c:pt idx="152">
                  <c:v>2152</c:v>
                </c:pt>
                <c:pt idx="153">
                  <c:v>2153</c:v>
                </c:pt>
                <c:pt idx="154">
                  <c:v>2154</c:v>
                </c:pt>
                <c:pt idx="155">
                  <c:v>2155</c:v>
                </c:pt>
                <c:pt idx="156">
                  <c:v>2156</c:v>
                </c:pt>
                <c:pt idx="157">
                  <c:v>2157</c:v>
                </c:pt>
                <c:pt idx="158">
                  <c:v>2158</c:v>
                </c:pt>
                <c:pt idx="159">
                  <c:v>2159</c:v>
                </c:pt>
                <c:pt idx="160">
                  <c:v>2160</c:v>
                </c:pt>
              </c:strCache>
            </c:strRef>
          </c:cat>
          <c:val>
            <c:numRef>
              <c:f>'Cumulative distributions'!$W$42:$W$202</c:f>
              <c:numCache>
                <c:formatCode>General</c:formatCode>
                <c:ptCount val="1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0.0909090909090909</c:v>
                </c:pt>
                <c:pt idx="22">
                  <c:v>0.0909090909090909</c:v>
                </c:pt>
                <c:pt idx="23">
                  <c:v>0.0909090909090909</c:v>
                </c:pt>
                <c:pt idx="24">
                  <c:v>0.0909090909090909</c:v>
                </c:pt>
                <c:pt idx="25">
                  <c:v>0.0909090909090909</c:v>
                </c:pt>
                <c:pt idx="26">
                  <c:v>0.0909090909090909</c:v>
                </c:pt>
                <c:pt idx="27">
                  <c:v>0.0909090909090909</c:v>
                </c:pt>
                <c:pt idx="28">
                  <c:v>0.0909090909090909</c:v>
                </c:pt>
                <c:pt idx="29">
                  <c:v>0.0909090909090909</c:v>
                </c:pt>
                <c:pt idx="30">
                  <c:v>0.181818181818182</c:v>
                </c:pt>
                <c:pt idx="31">
                  <c:v>0.272727272727273</c:v>
                </c:pt>
                <c:pt idx="32">
                  <c:v>0.272727272727273</c:v>
                </c:pt>
                <c:pt idx="33">
                  <c:v>0.272727272727273</c:v>
                </c:pt>
                <c:pt idx="34">
                  <c:v>0.272727272727273</c:v>
                </c:pt>
                <c:pt idx="35">
                  <c:v>0.272727272727273</c:v>
                </c:pt>
                <c:pt idx="36">
                  <c:v>0.272727272727273</c:v>
                </c:pt>
                <c:pt idx="37">
                  <c:v>0.272727272727273</c:v>
                </c:pt>
                <c:pt idx="38">
                  <c:v>0.272727272727273</c:v>
                </c:pt>
                <c:pt idx="39">
                  <c:v>0.272727272727273</c:v>
                </c:pt>
                <c:pt idx="40">
                  <c:v>0.363636363636364</c:v>
                </c:pt>
                <c:pt idx="41">
                  <c:v>0.454545454545455</c:v>
                </c:pt>
                <c:pt idx="42">
                  <c:v>0.454545454545455</c:v>
                </c:pt>
                <c:pt idx="43">
                  <c:v>0.545454545454546</c:v>
                </c:pt>
                <c:pt idx="44">
                  <c:v>0.545454545454546</c:v>
                </c:pt>
                <c:pt idx="45">
                  <c:v>0.545454545454546</c:v>
                </c:pt>
                <c:pt idx="46">
                  <c:v>0.545454545454546</c:v>
                </c:pt>
                <c:pt idx="47">
                  <c:v>0.545454545454546</c:v>
                </c:pt>
                <c:pt idx="48">
                  <c:v>0.545454545454546</c:v>
                </c:pt>
                <c:pt idx="49">
                  <c:v>0.636363636363636</c:v>
                </c:pt>
                <c:pt idx="50">
                  <c:v>0.636363636363636</c:v>
                </c:pt>
                <c:pt idx="51">
                  <c:v>0.727272727272727</c:v>
                </c:pt>
                <c:pt idx="52">
                  <c:v>0.727272727272727</c:v>
                </c:pt>
                <c:pt idx="53">
                  <c:v>0.727272727272727</c:v>
                </c:pt>
                <c:pt idx="54">
                  <c:v>0.727272727272727</c:v>
                </c:pt>
                <c:pt idx="55">
                  <c:v>0.727272727272727</c:v>
                </c:pt>
                <c:pt idx="56">
                  <c:v>0.727272727272727</c:v>
                </c:pt>
                <c:pt idx="57">
                  <c:v>0.727272727272727</c:v>
                </c:pt>
                <c:pt idx="58">
                  <c:v>0.727272727272727</c:v>
                </c:pt>
                <c:pt idx="59">
                  <c:v>0.727272727272727</c:v>
                </c:pt>
                <c:pt idx="60">
                  <c:v>0.727272727272727</c:v>
                </c:pt>
                <c:pt idx="61">
                  <c:v>0.727272727272727</c:v>
                </c:pt>
                <c:pt idx="62">
                  <c:v>0.727272727272727</c:v>
                </c:pt>
                <c:pt idx="63">
                  <c:v>0.727272727272727</c:v>
                </c:pt>
                <c:pt idx="64">
                  <c:v>0.727272727272727</c:v>
                </c:pt>
                <c:pt idx="65">
                  <c:v>0.727272727272727</c:v>
                </c:pt>
                <c:pt idx="66">
                  <c:v>0.727272727272727</c:v>
                </c:pt>
                <c:pt idx="67">
                  <c:v>0.727272727272727</c:v>
                </c:pt>
                <c:pt idx="68">
                  <c:v>0.727272727272727</c:v>
                </c:pt>
                <c:pt idx="69">
                  <c:v>0.727272727272727</c:v>
                </c:pt>
                <c:pt idx="70">
                  <c:v>0.727272727272727</c:v>
                </c:pt>
                <c:pt idx="71">
                  <c:v>0.727272727272727</c:v>
                </c:pt>
                <c:pt idx="72">
                  <c:v>0.727272727272727</c:v>
                </c:pt>
                <c:pt idx="73">
                  <c:v>0.727272727272727</c:v>
                </c:pt>
                <c:pt idx="74">
                  <c:v>0.727272727272727</c:v>
                </c:pt>
                <c:pt idx="75">
                  <c:v>0.727272727272727</c:v>
                </c:pt>
                <c:pt idx="76">
                  <c:v>0.727272727272727</c:v>
                </c:pt>
                <c:pt idx="77">
                  <c:v>0.727272727272727</c:v>
                </c:pt>
                <c:pt idx="78">
                  <c:v>0.727272727272727</c:v>
                </c:pt>
                <c:pt idx="79">
                  <c:v>0.727272727272727</c:v>
                </c:pt>
                <c:pt idx="80">
                  <c:v>0.727272727272727</c:v>
                </c:pt>
                <c:pt idx="81">
                  <c:v>0.727272727272727</c:v>
                </c:pt>
                <c:pt idx="82">
                  <c:v>0.727272727272727</c:v>
                </c:pt>
                <c:pt idx="83">
                  <c:v>0.727272727272727</c:v>
                </c:pt>
                <c:pt idx="84">
                  <c:v>0.727272727272727</c:v>
                </c:pt>
                <c:pt idx="85">
                  <c:v>0.727272727272727</c:v>
                </c:pt>
                <c:pt idx="86">
                  <c:v>0.727272727272727</c:v>
                </c:pt>
                <c:pt idx="87">
                  <c:v>0.727272727272727</c:v>
                </c:pt>
                <c:pt idx="88">
                  <c:v>0.727272727272727</c:v>
                </c:pt>
                <c:pt idx="89">
                  <c:v>0.727272727272727</c:v>
                </c:pt>
                <c:pt idx="90">
                  <c:v>0.727272727272727</c:v>
                </c:pt>
                <c:pt idx="91">
                  <c:v>0.727272727272727</c:v>
                </c:pt>
                <c:pt idx="92">
                  <c:v>0.727272727272727</c:v>
                </c:pt>
                <c:pt idx="93">
                  <c:v>0.727272727272727</c:v>
                </c:pt>
                <c:pt idx="94">
                  <c:v>0.727272727272727</c:v>
                </c:pt>
                <c:pt idx="95">
                  <c:v>0.727272727272727</c:v>
                </c:pt>
                <c:pt idx="96">
                  <c:v>0.727272727272727</c:v>
                </c:pt>
                <c:pt idx="97">
                  <c:v>0.727272727272727</c:v>
                </c:pt>
                <c:pt idx="98">
                  <c:v>0.727272727272727</c:v>
                </c:pt>
                <c:pt idx="99">
                  <c:v>0.727272727272727</c:v>
                </c:pt>
                <c:pt idx="100">
                  <c:v>0.727272727272727</c:v>
                </c:pt>
                <c:pt idx="101">
                  <c:v>0.727272727272727</c:v>
                </c:pt>
                <c:pt idx="102">
                  <c:v>0.909090909090909</c:v>
                </c:pt>
                <c:pt idx="103">
                  <c:v>0.909090909090909</c:v>
                </c:pt>
                <c:pt idx="104">
                  <c:v>0.909090909090909</c:v>
                </c:pt>
                <c:pt idx="105">
                  <c:v>0.909090909090909</c:v>
                </c:pt>
                <c:pt idx="106">
                  <c:v>0.909090909090909</c:v>
                </c:pt>
                <c:pt idx="107">
                  <c:v>0.909090909090909</c:v>
                </c:pt>
                <c:pt idx="108">
                  <c:v>0.909090909090909</c:v>
                </c:pt>
                <c:pt idx="109">
                  <c:v>0.909090909090909</c:v>
                </c:pt>
                <c:pt idx="110">
                  <c:v>0.909090909090909</c:v>
                </c:pt>
                <c:pt idx="111">
                  <c:v>0.909090909090909</c:v>
                </c:pt>
                <c:pt idx="112">
                  <c:v>0.909090909090909</c:v>
                </c:pt>
                <c:pt idx="113">
                  <c:v>0.909090909090909</c:v>
                </c:pt>
                <c:pt idx="114">
                  <c:v>0.909090909090909</c:v>
                </c:pt>
                <c:pt idx="115">
                  <c:v>0.909090909090909</c:v>
                </c:pt>
                <c:pt idx="116">
                  <c:v>0.909090909090909</c:v>
                </c:pt>
                <c:pt idx="117">
                  <c:v>0.909090909090909</c:v>
                </c:pt>
                <c:pt idx="118">
                  <c:v>0.909090909090909</c:v>
                </c:pt>
                <c:pt idx="119">
                  <c:v>0.909090909090909</c:v>
                </c:pt>
                <c:pt idx="120">
                  <c:v>0.909090909090909</c:v>
                </c:pt>
                <c:pt idx="121">
                  <c:v>0.909090909090909</c:v>
                </c:pt>
                <c:pt idx="122">
                  <c:v>0.909090909090909</c:v>
                </c:pt>
                <c:pt idx="123">
                  <c:v>0.909090909090909</c:v>
                </c:pt>
                <c:pt idx="124">
                  <c:v>0.909090909090909</c:v>
                </c:pt>
                <c:pt idx="125">
                  <c:v>0.909090909090909</c:v>
                </c:pt>
                <c:pt idx="126">
                  <c:v>0.909090909090909</c:v>
                </c:pt>
                <c:pt idx="127">
                  <c:v>0.909090909090909</c:v>
                </c:pt>
                <c:pt idx="128">
                  <c:v>0.909090909090909</c:v>
                </c:pt>
                <c:pt idx="129">
                  <c:v>0.909090909090909</c:v>
                </c:pt>
                <c:pt idx="130">
                  <c:v>0.909090909090909</c:v>
                </c:pt>
                <c:pt idx="131">
                  <c:v>0.909090909090909</c:v>
                </c:pt>
                <c:pt idx="132">
                  <c:v>0.909090909090909</c:v>
                </c:pt>
                <c:pt idx="133">
                  <c:v>0.909090909090909</c:v>
                </c:pt>
                <c:pt idx="134">
                  <c:v>0.909090909090909</c:v>
                </c:pt>
                <c:pt idx="135">
                  <c:v>0.909090909090909</c:v>
                </c:pt>
                <c:pt idx="136">
                  <c:v>0.909090909090909</c:v>
                </c:pt>
                <c:pt idx="137">
                  <c:v>0.909090909090909</c:v>
                </c:pt>
                <c:pt idx="138">
                  <c:v>0.909090909090909</c:v>
                </c:pt>
                <c:pt idx="139">
                  <c:v>0.909090909090909</c:v>
                </c:pt>
                <c:pt idx="140">
                  <c:v>0.909090909090909</c:v>
                </c:pt>
                <c:pt idx="141">
                  <c:v>0.909090909090909</c:v>
                </c:pt>
                <c:pt idx="142">
                  <c:v>0.909090909090909</c:v>
                </c:pt>
                <c:pt idx="143">
                  <c:v>0.909090909090909</c:v>
                </c:pt>
                <c:pt idx="144">
                  <c:v>0.909090909090909</c:v>
                </c:pt>
                <c:pt idx="145">
                  <c:v>0.909090909090909</c:v>
                </c:pt>
                <c:pt idx="146">
                  <c:v>0.909090909090909</c:v>
                </c:pt>
                <c:pt idx="147">
                  <c:v>0.909090909090909</c:v>
                </c:pt>
                <c:pt idx="148">
                  <c:v>0.909090909090909</c:v>
                </c:pt>
                <c:pt idx="149">
                  <c:v>0.909090909090909</c:v>
                </c:pt>
                <c:pt idx="150">
                  <c:v>0.909090909090909</c:v>
                </c:pt>
                <c:pt idx="151">
                  <c:v>0.909090909090909</c:v>
                </c:pt>
                <c:pt idx="152">
                  <c:v>0.909090909090909</c:v>
                </c:pt>
                <c:pt idx="153">
                  <c:v>0.909090909090909</c:v>
                </c:pt>
                <c:pt idx="154">
                  <c:v>0.909090909090909</c:v>
                </c:pt>
                <c:pt idx="155">
                  <c:v>0.909090909090909</c:v>
                </c:pt>
                <c:pt idx="156">
                  <c:v>0.909090909090909</c:v>
                </c:pt>
                <c:pt idx="157">
                  <c:v>0.909090909090909</c:v>
                </c:pt>
                <c:pt idx="158">
                  <c:v>0.909090909090909</c:v>
                </c:pt>
                <c:pt idx="159">
                  <c:v>0.909090909090909</c:v>
                </c:pt>
                <c:pt idx="160">
                  <c:v>0.909090909090909</c:v>
                </c:pt>
              </c:numCache>
            </c:numRef>
          </c:val>
        </c:ser>
        <c:ser>
          <c:idx val="1"/>
          <c:order val="1"/>
          <c:tx>
            <c:strRef>
              <c:f>'Cumulative distributions'!$V$1</c:f>
              <c:strCache>
                <c:ptCount val="1"/>
                <c:pt idx="0">
                  <c:v>Late expert</c:v>
                </c:pt>
              </c:strCache>
            </c:strRef>
          </c:tx>
          <c:spPr>
            <a:solidFill>
              <a:srgbClr val="17375e">
                <a:alpha val="42000"/>
              </a:srgbClr>
            </a:solidFill>
            <a:ln w="9360">
              <a:solidFill>
                <a:srgbClr val="8c3734"/>
              </a:solidFill>
              <a:round/>
            </a:ln>
          </c:spPr>
          <c:dLbls>
            <c:showLegendKey val="0"/>
            <c:showVal val="0"/>
            <c:showCatName val="0"/>
            <c:showSerName val="0"/>
            <c:showPercent val="0"/>
            <c:showLeaderLines val="0"/>
          </c:dLbls>
          <c:cat>
            <c:strRef>
              <c:f>'Cumulative distributions'!$A$42:$A$202</c:f>
              <c:strCache>
                <c:ptCount val="1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pt idx="81">
                  <c:v>2081</c:v>
                </c:pt>
                <c:pt idx="82">
                  <c:v>2082</c:v>
                </c:pt>
                <c:pt idx="83">
                  <c:v>2083</c:v>
                </c:pt>
                <c:pt idx="84">
                  <c:v>2084</c:v>
                </c:pt>
                <c:pt idx="85">
                  <c:v>2085</c:v>
                </c:pt>
                <c:pt idx="86">
                  <c:v>2086</c:v>
                </c:pt>
                <c:pt idx="87">
                  <c:v>2087</c:v>
                </c:pt>
                <c:pt idx="88">
                  <c:v>2088</c:v>
                </c:pt>
                <c:pt idx="89">
                  <c:v>2089</c:v>
                </c:pt>
                <c:pt idx="90">
                  <c:v>2090</c:v>
                </c:pt>
                <c:pt idx="91">
                  <c:v>2091</c:v>
                </c:pt>
                <c:pt idx="92">
                  <c:v>2092</c:v>
                </c:pt>
                <c:pt idx="93">
                  <c:v>2093</c:v>
                </c:pt>
                <c:pt idx="94">
                  <c:v>2094</c:v>
                </c:pt>
                <c:pt idx="95">
                  <c:v>2095</c:v>
                </c:pt>
                <c:pt idx="96">
                  <c:v>2096</c:v>
                </c:pt>
                <c:pt idx="97">
                  <c:v>2097</c:v>
                </c:pt>
                <c:pt idx="98">
                  <c:v>2098</c:v>
                </c:pt>
                <c:pt idx="99">
                  <c:v>2099</c:v>
                </c:pt>
                <c:pt idx="100">
                  <c:v>2100</c:v>
                </c:pt>
                <c:pt idx="101">
                  <c:v>2101</c:v>
                </c:pt>
                <c:pt idx="102">
                  <c:v>2102</c:v>
                </c:pt>
                <c:pt idx="103">
                  <c:v>2103</c:v>
                </c:pt>
                <c:pt idx="104">
                  <c:v>2104</c:v>
                </c:pt>
                <c:pt idx="105">
                  <c:v>2105</c:v>
                </c:pt>
                <c:pt idx="106">
                  <c:v>2106</c:v>
                </c:pt>
                <c:pt idx="107">
                  <c:v>2107</c:v>
                </c:pt>
                <c:pt idx="108">
                  <c:v>2108</c:v>
                </c:pt>
                <c:pt idx="109">
                  <c:v>2109</c:v>
                </c:pt>
                <c:pt idx="110">
                  <c:v>2110</c:v>
                </c:pt>
                <c:pt idx="111">
                  <c:v>2111</c:v>
                </c:pt>
                <c:pt idx="112">
                  <c:v>2112</c:v>
                </c:pt>
                <c:pt idx="113">
                  <c:v>2113</c:v>
                </c:pt>
                <c:pt idx="114">
                  <c:v>2114</c:v>
                </c:pt>
                <c:pt idx="115">
                  <c:v>2115</c:v>
                </c:pt>
                <c:pt idx="116">
                  <c:v>2116</c:v>
                </c:pt>
                <c:pt idx="117">
                  <c:v>2117</c:v>
                </c:pt>
                <c:pt idx="118">
                  <c:v>2118</c:v>
                </c:pt>
                <c:pt idx="119">
                  <c:v>2119</c:v>
                </c:pt>
                <c:pt idx="120">
                  <c:v>2120</c:v>
                </c:pt>
                <c:pt idx="121">
                  <c:v>2121</c:v>
                </c:pt>
                <c:pt idx="122">
                  <c:v>2122</c:v>
                </c:pt>
                <c:pt idx="123">
                  <c:v>2123</c:v>
                </c:pt>
                <c:pt idx="124">
                  <c:v>2124</c:v>
                </c:pt>
                <c:pt idx="125">
                  <c:v>2125</c:v>
                </c:pt>
                <c:pt idx="126">
                  <c:v>2126</c:v>
                </c:pt>
                <c:pt idx="127">
                  <c:v>2127</c:v>
                </c:pt>
                <c:pt idx="128">
                  <c:v>2128</c:v>
                </c:pt>
                <c:pt idx="129">
                  <c:v>2129</c:v>
                </c:pt>
                <c:pt idx="130">
                  <c:v>2130</c:v>
                </c:pt>
                <c:pt idx="131">
                  <c:v>2131</c:v>
                </c:pt>
                <c:pt idx="132">
                  <c:v>2132</c:v>
                </c:pt>
                <c:pt idx="133">
                  <c:v>2133</c:v>
                </c:pt>
                <c:pt idx="134">
                  <c:v>2134</c:v>
                </c:pt>
                <c:pt idx="135">
                  <c:v>2135</c:v>
                </c:pt>
                <c:pt idx="136">
                  <c:v>2136</c:v>
                </c:pt>
                <c:pt idx="137">
                  <c:v>2137</c:v>
                </c:pt>
                <c:pt idx="138">
                  <c:v>2138</c:v>
                </c:pt>
                <c:pt idx="139">
                  <c:v>2139</c:v>
                </c:pt>
                <c:pt idx="140">
                  <c:v>2140</c:v>
                </c:pt>
                <c:pt idx="141">
                  <c:v>2141</c:v>
                </c:pt>
                <c:pt idx="142">
                  <c:v>2142</c:v>
                </c:pt>
                <c:pt idx="143">
                  <c:v>2143</c:v>
                </c:pt>
                <c:pt idx="144">
                  <c:v>2144</c:v>
                </c:pt>
                <c:pt idx="145">
                  <c:v>2145</c:v>
                </c:pt>
                <c:pt idx="146">
                  <c:v>2146</c:v>
                </c:pt>
                <c:pt idx="147">
                  <c:v>2147</c:v>
                </c:pt>
                <c:pt idx="148">
                  <c:v>2148</c:v>
                </c:pt>
                <c:pt idx="149">
                  <c:v>2149</c:v>
                </c:pt>
                <c:pt idx="150">
                  <c:v>2150</c:v>
                </c:pt>
                <c:pt idx="151">
                  <c:v>2151</c:v>
                </c:pt>
                <c:pt idx="152">
                  <c:v>2152</c:v>
                </c:pt>
                <c:pt idx="153">
                  <c:v>2153</c:v>
                </c:pt>
                <c:pt idx="154">
                  <c:v>2154</c:v>
                </c:pt>
                <c:pt idx="155">
                  <c:v>2155</c:v>
                </c:pt>
                <c:pt idx="156">
                  <c:v>2156</c:v>
                </c:pt>
                <c:pt idx="157">
                  <c:v>2157</c:v>
                </c:pt>
                <c:pt idx="158">
                  <c:v>2158</c:v>
                </c:pt>
                <c:pt idx="159">
                  <c:v>2159</c:v>
                </c:pt>
                <c:pt idx="160">
                  <c:v>2160</c:v>
                </c:pt>
              </c:strCache>
            </c:strRef>
          </c:cat>
          <c:val>
            <c:numRef>
              <c:f>'Cumulative distributions'!$V$42:$V$202</c:f>
              <c:numCache>
                <c:formatCode>General</c:formatCode>
                <c:ptCount val="1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0.0454545454545455</c:v>
                </c:pt>
                <c:pt idx="19">
                  <c:v>0.0454545454545455</c:v>
                </c:pt>
                <c:pt idx="20">
                  <c:v>0.0454545454545455</c:v>
                </c:pt>
                <c:pt idx="21">
                  <c:v>0.0909090909090909</c:v>
                </c:pt>
                <c:pt idx="22">
                  <c:v>0.0909090909090909</c:v>
                </c:pt>
                <c:pt idx="23">
                  <c:v>0.0909090909090909</c:v>
                </c:pt>
                <c:pt idx="24">
                  <c:v>0.0909090909090909</c:v>
                </c:pt>
                <c:pt idx="25">
                  <c:v>0.0909090909090909</c:v>
                </c:pt>
                <c:pt idx="26">
                  <c:v>0.136363636363636</c:v>
                </c:pt>
                <c:pt idx="27">
                  <c:v>0.227272727272727</c:v>
                </c:pt>
                <c:pt idx="28">
                  <c:v>0.272727272727273</c:v>
                </c:pt>
                <c:pt idx="29">
                  <c:v>0.272727272727273</c:v>
                </c:pt>
                <c:pt idx="30">
                  <c:v>0.272727272727273</c:v>
                </c:pt>
                <c:pt idx="31">
                  <c:v>0.454545454545455</c:v>
                </c:pt>
                <c:pt idx="32">
                  <c:v>0.454545454545455</c:v>
                </c:pt>
                <c:pt idx="33">
                  <c:v>0.5</c:v>
                </c:pt>
                <c:pt idx="34">
                  <c:v>0.5</c:v>
                </c:pt>
                <c:pt idx="35">
                  <c:v>0.5</c:v>
                </c:pt>
                <c:pt idx="36">
                  <c:v>0.5</c:v>
                </c:pt>
                <c:pt idx="37">
                  <c:v>0.5</c:v>
                </c:pt>
                <c:pt idx="38">
                  <c:v>0.5</c:v>
                </c:pt>
                <c:pt idx="39">
                  <c:v>0.5</c:v>
                </c:pt>
                <c:pt idx="40">
                  <c:v>0.5</c:v>
                </c:pt>
                <c:pt idx="41">
                  <c:v>0.5</c:v>
                </c:pt>
                <c:pt idx="42">
                  <c:v>0.545454545454546</c:v>
                </c:pt>
                <c:pt idx="43">
                  <c:v>0.545454545454546</c:v>
                </c:pt>
                <c:pt idx="44">
                  <c:v>0.545454545454546</c:v>
                </c:pt>
                <c:pt idx="45">
                  <c:v>0.545454545454546</c:v>
                </c:pt>
                <c:pt idx="46">
                  <c:v>0.545454545454546</c:v>
                </c:pt>
                <c:pt idx="47">
                  <c:v>0.545454545454546</c:v>
                </c:pt>
                <c:pt idx="48">
                  <c:v>0.545454545454546</c:v>
                </c:pt>
                <c:pt idx="49">
                  <c:v>0.545454545454546</c:v>
                </c:pt>
                <c:pt idx="50">
                  <c:v>0.545454545454546</c:v>
                </c:pt>
                <c:pt idx="51">
                  <c:v>0.590909090909091</c:v>
                </c:pt>
                <c:pt idx="52">
                  <c:v>0.590909090909091</c:v>
                </c:pt>
                <c:pt idx="53">
                  <c:v>0.636363636363636</c:v>
                </c:pt>
                <c:pt idx="54">
                  <c:v>0.636363636363636</c:v>
                </c:pt>
                <c:pt idx="55">
                  <c:v>0.681818181818182</c:v>
                </c:pt>
                <c:pt idx="56">
                  <c:v>0.681818181818182</c:v>
                </c:pt>
                <c:pt idx="57">
                  <c:v>0.681818181818182</c:v>
                </c:pt>
                <c:pt idx="58">
                  <c:v>0.681818181818182</c:v>
                </c:pt>
                <c:pt idx="59">
                  <c:v>0.681818181818182</c:v>
                </c:pt>
                <c:pt idx="60">
                  <c:v>0.681818181818182</c:v>
                </c:pt>
                <c:pt idx="61">
                  <c:v>0.681818181818182</c:v>
                </c:pt>
                <c:pt idx="62">
                  <c:v>0.727272727272727</c:v>
                </c:pt>
                <c:pt idx="63">
                  <c:v>0.772727272727273</c:v>
                </c:pt>
                <c:pt idx="64">
                  <c:v>0.772727272727273</c:v>
                </c:pt>
                <c:pt idx="65">
                  <c:v>0.772727272727273</c:v>
                </c:pt>
                <c:pt idx="66">
                  <c:v>0.772727272727273</c:v>
                </c:pt>
                <c:pt idx="67">
                  <c:v>0.772727272727273</c:v>
                </c:pt>
                <c:pt idx="68">
                  <c:v>0.772727272727273</c:v>
                </c:pt>
                <c:pt idx="69">
                  <c:v>0.772727272727273</c:v>
                </c:pt>
                <c:pt idx="70">
                  <c:v>0.772727272727273</c:v>
                </c:pt>
                <c:pt idx="71">
                  <c:v>0.772727272727273</c:v>
                </c:pt>
                <c:pt idx="72">
                  <c:v>0.772727272727273</c:v>
                </c:pt>
                <c:pt idx="73">
                  <c:v>0.772727272727273</c:v>
                </c:pt>
                <c:pt idx="74">
                  <c:v>0.772727272727273</c:v>
                </c:pt>
                <c:pt idx="75">
                  <c:v>0.772727272727273</c:v>
                </c:pt>
                <c:pt idx="76">
                  <c:v>0.772727272727273</c:v>
                </c:pt>
                <c:pt idx="77">
                  <c:v>0.772727272727273</c:v>
                </c:pt>
                <c:pt idx="78">
                  <c:v>0.772727272727273</c:v>
                </c:pt>
                <c:pt idx="79">
                  <c:v>0.772727272727273</c:v>
                </c:pt>
                <c:pt idx="80">
                  <c:v>0.772727272727273</c:v>
                </c:pt>
                <c:pt idx="81">
                  <c:v>0.772727272727273</c:v>
                </c:pt>
                <c:pt idx="82">
                  <c:v>0.772727272727273</c:v>
                </c:pt>
                <c:pt idx="83">
                  <c:v>0.772727272727273</c:v>
                </c:pt>
                <c:pt idx="84">
                  <c:v>0.772727272727273</c:v>
                </c:pt>
                <c:pt idx="85">
                  <c:v>0.772727272727273</c:v>
                </c:pt>
                <c:pt idx="86">
                  <c:v>0.772727272727273</c:v>
                </c:pt>
                <c:pt idx="87">
                  <c:v>0.772727272727273</c:v>
                </c:pt>
                <c:pt idx="88">
                  <c:v>0.772727272727273</c:v>
                </c:pt>
                <c:pt idx="89">
                  <c:v>0.772727272727273</c:v>
                </c:pt>
                <c:pt idx="90">
                  <c:v>0.772727272727273</c:v>
                </c:pt>
                <c:pt idx="91">
                  <c:v>0.772727272727273</c:v>
                </c:pt>
                <c:pt idx="92">
                  <c:v>0.772727272727273</c:v>
                </c:pt>
                <c:pt idx="93">
                  <c:v>0.818181818181818</c:v>
                </c:pt>
                <c:pt idx="94">
                  <c:v>0.818181818181818</c:v>
                </c:pt>
                <c:pt idx="95">
                  <c:v>0.818181818181818</c:v>
                </c:pt>
                <c:pt idx="96">
                  <c:v>0.818181818181818</c:v>
                </c:pt>
                <c:pt idx="97">
                  <c:v>0.818181818181818</c:v>
                </c:pt>
                <c:pt idx="98">
                  <c:v>0.818181818181818</c:v>
                </c:pt>
                <c:pt idx="99">
                  <c:v>0.818181818181818</c:v>
                </c:pt>
                <c:pt idx="100">
                  <c:v>0.818181818181818</c:v>
                </c:pt>
                <c:pt idx="101">
                  <c:v>0.909090909090909</c:v>
                </c:pt>
                <c:pt idx="102">
                  <c:v>0.909090909090909</c:v>
                </c:pt>
                <c:pt idx="103">
                  <c:v>0.909090909090909</c:v>
                </c:pt>
                <c:pt idx="104">
                  <c:v>0.909090909090909</c:v>
                </c:pt>
                <c:pt idx="105">
                  <c:v>0.909090909090909</c:v>
                </c:pt>
                <c:pt idx="106">
                  <c:v>0.909090909090909</c:v>
                </c:pt>
                <c:pt idx="107">
                  <c:v>0.909090909090909</c:v>
                </c:pt>
                <c:pt idx="108">
                  <c:v>0.909090909090909</c:v>
                </c:pt>
                <c:pt idx="109">
                  <c:v>0.909090909090909</c:v>
                </c:pt>
                <c:pt idx="110">
                  <c:v>0.909090909090909</c:v>
                </c:pt>
                <c:pt idx="111">
                  <c:v>0.909090909090909</c:v>
                </c:pt>
                <c:pt idx="112">
                  <c:v>0.909090909090909</c:v>
                </c:pt>
                <c:pt idx="113">
                  <c:v>0.954545454545455</c:v>
                </c:pt>
                <c:pt idx="114">
                  <c:v>0.954545454545455</c:v>
                </c:pt>
                <c:pt idx="115">
                  <c:v>0.954545454545455</c:v>
                </c:pt>
                <c:pt idx="116">
                  <c:v>0.954545454545455</c:v>
                </c:pt>
                <c:pt idx="117">
                  <c:v>0.954545454545455</c:v>
                </c:pt>
                <c:pt idx="118">
                  <c:v>0.954545454545455</c:v>
                </c:pt>
                <c:pt idx="119">
                  <c:v>0.954545454545455</c:v>
                </c:pt>
                <c:pt idx="120">
                  <c:v>0.954545454545455</c:v>
                </c:pt>
                <c:pt idx="121">
                  <c:v>0.954545454545455</c:v>
                </c:pt>
                <c:pt idx="122">
                  <c:v>0.954545454545455</c:v>
                </c:pt>
                <c:pt idx="123">
                  <c:v>0.954545454545455</c:v>
                </c:pt>
                <c:pt idx="124">
                  <c:v>0.954545454545455</c:v>
                </c:pt>
                <c:pt idx="125">
                  <c:v>0.954545454545455</c:v>
                </c:pt>
                <c:pt idx="126">
                  <c:v>0.954545454545455</c:v>
                </c:pt>
                <c:pt idx="127">
                  <c:v>0.954545454545455</c:v>
                </c:pt>
                <c:pt idx="128">
                  <c:v>0.954545454545455</c:v>
                </c:pt>
                <c:pt idx="129">
                  <c:v>0.954545454545455</c:v>
                </c:pt>
                <c:pt idx="130">
                  <c:v>0.954545454545455</c:v>
                </c:pt>
                <c:pt idx="131">
                  <c:v>0.954545454545455</c:v>
                </c:pt>
                <c:pt idx="132">
                  <c:v>0.954545454545455</c:v>
                </c:pt>
                <c:pt idx="133">
                  <c:v>0.954545454545455</c:v>
                </c:pt>
                <c:pt idx="134">
                  <c:v>0.954545454545455</c:v>
                </c:pt>
                <c:pt idx="135">
                  <c:v>0.954545454545455</c:v>
                </c:pt>
                <c:pt idx="136">
                  <c:v>0.954545454545455</c:v>
                </c:pt>
                <c:pt idx="137">
                  <c:v>0.954545454545455</c:v>
                </c:pt>
                <c:pt idx="138">
                  <c:v>0.954545454545455</c:v>
                </c:pt>
                <c:pt idx="139">
                  <c:v>0.954545454545455</c:v>
                </c:pt>
                <c:pt idx="140">
                  <c:v>0.954545454545455</c:v>
                </c:pt>
                <c:pt idx="141">
                  <c:v>0.954545454545455</c:v>
                </c:pt>
                <c:pt idx="142">
                  <c:v>0.954545454545455</c:v>
                </c:pt>
                <c:pt idx="143">
                  <c:v>0.954545454545455</c:v>
                </c:pt>
                <c:pt idx="144">
                  <c:v>0.954545454545455</c:v>
                </c:pt>
                <c:pt idx="145">
                  <c:v>0.954545454545455</c:v>
                </c:pt>
                <c:pt idx="146">
                  <c:v>0.954545454545455</c:v>
                </c:pt>
                <c:pt idx="147">
                  <c:v>0.954545454545455</c:v>
                </c:pt>
                <c:pt idx="148">
                  <c:v>0.954545454545455</c:v>
                </c:pt>
                <c:pt idx="149">
                  <c:v>0.954545454545455</c:v>
                </c:pt>
                <c:pt idx="150">
                  <c:v>0.954545454545455</c:v>
                </c:pt>
                <c:pt idx="151">
                  <c:v>0.954545454545455</c:v>
                </c:pt>
                <c:pt idx="152">
                  <c:v>0.954545454545455</c:v>
                </c:pt>
                <c:pt idx="153">
                  <c:v>0.954545454545455</c:v>
                </c:pt>
                <c:pt idx="154">
                  <c:v>0.954545454545455</c:v>
                </c:pt>
                <c:pt idx="155">
                  <c:v>0.954545454545455</c:v>
                </c:pt>
                <c:pt idx="156">
                  <c:v>0.954545454545455</c:v>
                </c:pt>
                <c:pt idx="157">
                  <c:v>0.954545454545455</c:v>
                </c:pt>
                <c:pt idx="158">
                  <c:v>0.954545454545455</c:v>
                </c:pt>
                <c:pt idx="159">
                  <c:v>0.954545454545455</c:v>
                </c:pt>
                <c:pt idx="160">
                  <c:v>0.954545454545455</c:v>
                </c:pt>
              </c:numCache>
            </c:numRef>
          </c:val>
        </c:ser>
        <c:axId val="9482015"/>
        <c:axId val="25173699"/>
      </c:areaChart>
      <c:catAx>
        <c:axId val="9482015"/>
        <c:scaling>
          <c:orientation val="minMax"/>
        </c:scaling>
        <c:delete val="0"/>
        <c:axPos val="b"/>
        <c:numFmt formatCode="General" sourceLinked="1"/>
        <c:majorTickMark val="none"/>
        <c:minorTickMark val="none"/>
        <c:tickLblPos val="nextTo"/>
        <c:spPr>
          <a:ln w="9360">
            <a:solidFill>
              <a:srgbClr val="878787"/>
            </a:solidFill>
            <a:round/>
          </a:ln>
        </c:spPr>
        <c:txPr>
          <a:bodyPr/>
          <a:p>
            <a:pPr>
              <a:defRPr sz="1000" spc="-1">
                <a:solidFill>
                  <a:srgbClr val="000000"/>
                </a:solidFill>
                <a:latin typeface="Calibri"/>
              </a:defRPr>
            </a:pPr>
          </a:p>
        </c:txPr>
        <c:crossAx val="25173699"/>
        <c:crosses val="autoZero"/>
        <c:auto val="1"/>
        <c:lblAlgn val="ctr"/>
        <c:lblOffset val="100"/>
      </c:catAx>
      <c:valAx>
        <c:axId val="25173699"/>
        <c:scaling>
          <c:orientation val="minMax"/>
          <c:max val="1"/>
        </c:scaling>
        <c:delete val="0"/>
        <c:axPos val="l"/>
        <c:majorGridlines>
          <c:spPr>
            <a:ln w="9360">
              <a:solidFill>
                <a:srgbClr val="878787"/>
              </a:solidFill>
              <a:round/>
            </a:ln>
          </c:spPr>
        </c:majorGridlines>
        <c:title>
          <c:tx>
            <c:rich>
              <a:bodyPr rot="-5400000"/>
              <a:lstStyle/>
              <a:p>
                <a:pPr>
                  <a:defRPr b="1" sz="1000" spc="-1">
                    <a:solidFill>
                      <a:srgbClr val="000000"/>
                    </a:solidFill>
                    <a:latin typeface="Calibri"/>
                  </a:defRPr>
                </a:pPr>
                <a:r>
                  <a:rPr b="1" sz="1000" spc="-1">
                    <a:solidFill>
                      <a:srgbClr val="000000"/>
                    </a:solidFill>
                    <a:latin typeface="Calibri"/>
                  </a:rPr>
                  <a:t>Fraction</a:t>
                </a:r>
              </a:p>
            </c:rich>
          </c:tx>
          <c:overlay val="0"/>
        </c:title>
        <c:numFmt formatCode="General" sourceLinked="0"/>
        <c:majorTickMark val="none"/>
        <c:minorTickMark val="none"/>
        <c:tickLblPos val="nextTo"/>
        <c:spPr>
          <a:ln w="9360">
            <a:solidFill>
              <a:srgbClr val="878787"/>
            </a:solidFill>
            <a:round/>
          </a:ln>
        </c:spPr>
        <c:txPr>
          <a:bodyPr/>
          <a:p>
            <a:pPr>
              <a:defRPr sz="1000" spc="-1">
                <a:solidFill>
                  <a:srgbClr val="000000"/>
                </a:solidFill>
                <a:latin typeface="Calibri"/>
              </a:defRPr>
            </a:pPr>
          </a:p>
        </c:txPr>
        <c:crossAx val="9482015"/>
        <c:crosses val="autoZero"/>
      </c:valAx>
      <c:spPr>
        <a:solidFill>
          <a:srgbClr val="e7e7e7"/>
        </a:solidFill>
        <a:ln>
          <a:noFill/>
        </a:ln>
      </c:spPr>
    </c:plotArea>
    <c:legend>
      <c:legendPos val="r"/>
      <c:overlay val="0"/>
      <c:spPr>
        <a:noFill/>
        <a:ln>
          <a:noFill/>
        </a:ln>
      </c:spPr>
    </c:legend>
    <c:plotVisOnly val="1"/>
    <c:dispBlanksAs val="zero"/>
  </c:chart>
  <c:spPr>
    <a:solidFill>
      <a:srgbClr val="ffffff"/>
    </a:solidFill>
    <a:ln>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plotArea>
      <c:scatterChart>
        <c:scatterStyle val="lineMarker"/>
        <c:varyColors val="0"/>
        <c:ser>
          <c:idx val="0"/>
          <c:order val="0"/>
          <c:tx>
            <c:strRef>
              <c:f>Data!$L$1</c:f>
              <c:strCache>
                <c:ptCount val="1"/>
                <c:pt idx="0">
                  <c:v>No AI till</c:v>
                </c:pt>
              </c:strCache>
            </c:strRef>
          </c:tx>
          <c:spPr>
            <a:solidFill>
              <a:srgbClr val="99ccff"/>
            </a:solidFill>
            <a:ln w="47520">
              <a:noFill/>
            </a:ln>
          </c:spPr>
          <c:marker>
            <c:symbol val="plus"/>
            <c:size val="12"/>
            <c:spPr>
              <a:solidFill>
                <a:srgbClr val="99ccff"/>
              </a:solidFill>
            </c:spPr>
          </c:marker>
          <c:dLbls>
            <c:dLblPos val="r"/>
            <c:showLegendKey val="0"/>
            <c:showVal val="0"/>
            <c:showCatName val="0"/>
            <c:showSerName val="0"/>
            <c:showPercent val="0"/>
            <c:showLeaderLines val="0"/>
          </c:dLbls>
          <c:xVal>
            <c:numRef>
              <c:f>Data!$H$2:$H$95</c:f>
              <c:numCache>
                <c:formatCode>General</c:formatCode>
                <c:ptCount val="94"/>
                <c:pt idx="0">
                  <c:v>2012</c:v>
                </c:pt>
                <c:pt idx="1">
                  <c:v>2007</c:v>
                </c:pt>
                <c:pt idx="2">
                  <c:v>2001</c:v>
                </c:pt>
                <c:pt idx="3">
                  <c:v>2009</c:v>
                </c:pt>
                <c:pt idx="4">
                  <c:v>1995</c:v>
                </c:pt>
                <c:pt idx="5">
                  <c:v>2008</c:v>
                </c:pt>
                <c:pt idx="6">
                  <c:v>1970</c:v>
                </c:pt>
                <c:pt idx="7">
                  <c:v>1995</c:v>
                </c:pt>
                <c:pt idx="8">
                  <c:v>2008</c:v>
                </c:pt>
                <c:pt idx="9">
                  <c:v>2011</c:v>
                </c:pt>
                <c:pt idx="10">
                  <c:v>2012</c:v>
                </c:pt>
                <c:pt idx="11">
                  <c:v>2001</c:v>
                </c:pt>
                <c:pt idx="12">
                  <c:v>1998</c:v>
                </c:pt>
                <c:pt idx="13">
                  <c:v>2012</c:v>
                </c:pt>
                <c:pt idx="14">
                  <c:v>1995</c:v>
                </c:pt>
                <c:pt idx="15">
                  <c:v>2012</c:v>
                </c:pt>
                <c:pt idx="16">
                  <c:v>1994</c:v>
                </c:pt>
                <c:pt idx="17">
                  <c:v>2012</c:v>
                </c:pt>
                <c:pt idx="18">
                  <c:v>1995</c:v>
                </c:pt>
                <c:pt idx="19">
                  <c:v>2012</c:v>
                </c:pt>
                <c:pt idx="20">
                  <c:v>1962</c:v>
                </c:pt>
                <c:pt idx="21">
                  <c:v>2012</c:v>
                </c:pt>
                <c:pt idx="22">
                  <c:v>2004</c:v>
                </c:pt>
                <c:pt idx="23">
                  <c:v>2001</c:v>
                </c:pt>
                <c:pt idx="24">
                  <c:v>2006</c:v>
                </c:pt>
                <c:pt idx="25">
                  <c:v>2012</c:v>
                </c:pt>
                <c:pt idx="26">
                  <c:v>2008</c:v>
                </c:pt>
                <c:pt idx="27">
                  <c:v>2002</c:v>
                </c:pt>
                <c:pt idx="28">
                  <c:v>2012</c:v>
                </c:pt>
                <c:pt idx="29">
                  <c:v>2012</c:v>
                </c:pt>
                <c:pt idx="30">
                  <c:v>2002</c:v>
                </c:pt>
                <c:pt idx="31">
                  <c:v>2012</c:v>
                </c:pt>
                <c:pt idx="32">
                  <c:v>2011</c:v>
                </c:pt>
                <c:pt idx="33">
                  <c:v>2012</c:v>
                </c:pt>
                <c:pt idx="34">
                  <c:v>2012</c:v>
                </c:pt>
                <c:pt idx="35">
                  <c:v>2007</c:v>
                </c:pt>
                <c:pt idx="36">
                  <c:v>1970</c:v>
                </c:pt>
                <c:pt idx="37">
                  <c:v>1967</c:v>
                </c:pt>
                <c:pt idx="38">
                  <c:v>1977</c:v>
                </c:pt>
                <c:pt idx="39">
                  <c:v>1988</c:v>
                </c:pt>
                <c:pt idx="40">
                  <c:v>1998</c:v>
                </c:pt>
                <c:pt idx="41">
                  <c:v>1995</c:v>
                </c:pt>
                <c:pt idx="42">
                  <c:v>2012</c:v>
                </c:pt>
                <c:pt idx="43">
                  <c:v>2012</c:v>
                </c:pt>
                <c:pt idx="44">
                  <c:v>2012</c:v>
                </c:pt>
                <c:pt idx="45">
                  <c:v>2012</c:v>
                </c:pt>
                <c:pt idx="46">
                  <c:v>2007</c:v>
                </c:pt>
                <c:pt idx="47">
                  <c:v>2012</c:v>
                </c:pt>
                <c:pt idx="48">
                  <c:v>2012</c:v>
                </c:pt>
                <c:pt idx="49">
                  <c:v>2011</c:v>
                </c:pt>
                <c:pt idx="50">
                  <c:v>2009</c:v>
                </c:pt>
                <c:pt idx="51">
                  <c:v>1965</c:v>
                </c:pt>
                <c:pt idx="52">
                  <c:v>2003</c:v>
                </c:pt>
                <c:pt idx="53">
                  <c:v>2006</c:v>
                </c:pt>
                <c:pt idx="54">
                  <c:v>2011</c:v>
                </c:pt>
                <c:pt idx="55">
                  <c:v>1995</c:v>
                </c:pt>
                <c:pt idx="56">
                  <c:v>2012</c:v>
                </c:pt>
                <c:pt idx="57">
                  <c:v>2012</c:v>
                </c:pt>
                <c:pt idx="58">
                  <c:v>2012</c:v>
                </c:pt>
                <c:pt idx="59">
                  <c:v>1993</c:v>
                </c:pt>
                <c:pt idx="60">
                  <c:v>1988</c:v>
                </c:pt>
                <c:pt idx="61">
                  <c:v>2012</c:v>
                </c:pt>
                <c:pt idx="62">
                  <c:v>2004</c:v>
                </c:pt>
                <c:pt idx="63">
                  <c:v>2012</c:v>
                </c:pt>
                <c:pt idx="64">
                  <c:v>1999</c:v>
                </c:pt>
                <c:pt idx="65">
                  <c:v>1</c:v>
                </c:pt>
                <c:pt idx="66">
                  <c:v>2</c:v>
                </c:pt>
                <c:pt idx="67">
                  <c:v>3</c:v>
                </c:pt>
                <c:pt idx="68">
                  <c:v>4</c:v>
                </c:pt>
                <c:pt idx="69">
                  <c:v>5</c:v>
                </c:pt>
                <c:pt idx="70">
                  <c:v>6</c:v>
                </c:pt>
                <c:pt idx="71">
                  <c:v>7</c:v>
                </c:pt>
                <c:pt idx="72">
                  <c:v>8</c:v>
                </c:pt>
                <c:pt idx="73">
                  <c:v>9</c:v>
                </c:pt>
                <c:pt idx="74">
                  <c:v>10</c:v>
                </c:pt>
                <c:pt idx="75">
                  <c:v>11</c:v>
                </c:pt>
                <c:pt idx="76">
                  <c:v>12</c:v>
                </c:pt>
                <c:pt idx="77">
                  <c:v>13</c:v>
                </c:pt>
                <c:pt idx="78">
                  <c:v>14</c:v>
                </c:pt>
                <c:pt idx="79">
                  <c:v>15</c:v>
                </c:pt>
                <c:pt idx="80">
                  <c:v>16</c:v>
                </c:pt>
                <c:pt idx="81">
                  <c:v>17</c:v>
                </c:pt>
                <c:pt idx="82">
                  <c:v>18</c:v>
                </c:pt>
                <c:pt idx="83">
                  <c:v>19</c:v>
                </c:pt>
                <c:pt idx="84">
                  <c:v>20</c:v>
                </c:pt>
                <c:pt idx="85">
                  <c:v>21</c:v>
                </c:pt>
                <c:pt idx="86">
                  <c:v>22</c:v>
                </c:pt>
                <c:pt idx="87">
                  <c:v>23</c:v>
                </c:pt>
                <c:pt idx="88">
                  <c:v>24</c:v>
                </c:pt>
                <c:pt idx="89">
                  <c:v>25</c:v>
                </c:pt>
                <c:pt idx="90">
                  <c:v>26</c:v>
                </c:pt>
                <c:pt idx="91">
                  <c:v>27</c:v>
                </c:pt>
                <c:pt idx="92">
                  <c:v>28</c:v>
                </c:pt>
                <c:pt idx="93">
                  <c:v>29</c:v>
                </c:pt>
              </c:numCache>
            </c:numRef>
          </c:xVal>
          <c:yVal>
            <c:numRef>
              <c:f>Data!$L$2:$L$95</c:f>
              <c:numCache>
                <c:formatCode>General</c:formatCode>
                <c:ptCount val="94"/>
                <c:pt idx="0">
                  <c:v>2026</c:v>
                </c:pt>
                <c:pt idx="1">
                  <c:v>2207</c:v>
                </c:pt>
                <c:pt idx="2">
                  <c:v/>
                </c:pt>
                <c:pt idx="3">
                  <c:v/>
                </c:pt>
                <c:pt idx="4">
                  <c:v>2030</c:v>
                </c:pt>
                <c:pt idx="5">
                  <c:v>2033</c:v>
                </c:pt>
                <c:pt idx="6">
                  <c:v>1973</c:v>
                </c:pt>
                <c:pt idx="7">
                  <c:v>2050</c:v>
                </c:pt>
                <c:pt idx="8">
                  <c:v>2030</c:v>
                </c:pt>
                <c:pt idx="9">
                  <c:v>2040</c:v>
                </c:pt>
                <c:pt idx="10">
                  <c:v>3012</c:v>
                </c:pt>
                <c:pt idx="11">
                  <c:v>2020</c:v>
                </c:pt>
                <c:pt idx="12">
                  <c:v>2108</c:v>
                </c:pt>
                <c:pt idx="13">
                  <c:v>2027</c:v>
                </c:pt>
                <c:pt idx="14">
                  <c:v>2004</c:v>
                </c:pt>
                <c:pt idx="15">
                  <c:v>2095</c:v>
                </c:pt>
                <c:pt idx="16">
                  <c:v>2035</c:v>
                </c:pt>
                <c:pt idx="17">
                  <c:v>2112</c:v>
                </c:pt>
                <c:pt idx="18">
                  <c:v>2010</c:v>
                </c:pt>
                <c:pt idx="19">
                  <c:v/>
                </c:pt>
                <c:pt idx="20">
                  <c:v>1978</c:v>
                </c:pt>
                <c:pt idx="21">
                  <c:v>2030</c:v>
                </c:pt>
                <c:pt idx="22">
                  <c:v/>
                </c:pt>
                <c:pt idx="23">
                  <c:v/>
                </c:pt>
                <c:pt idx="24">
                  <c:v>2100</c:v>
                </c:pt>
                <c:pt idx="25">
                  <c:v>2042</c:v>
                </c:pt>
                <c:pt idx="26">
                  <c:v>2048</c:v>
                </c:pt>
                <c:pt idx="27">
                  <c:v>2009</c:v>
                </c:pt>
                <c:pt idx="28">
                  <c:v>2035</c:v>
                </c:pt>
                <c:pt idx="29">
                  <c:v>2200</c:v>
                </c:pt>
                <c:pt idx="30">
                  <c:v/>
                </c:pt>
                <c:pt idx="31">
                  <c:v>2062</c:v>
                </c:pt>
                <c:pt idx="32">
                  <c:v>2062</c:v>
                </c:pt>
                <c:pt idx="33">
                  <c:v>2020</c:v>
                </c:pt>
                <c:pt idx="34">
                  <c:v>2112</c:v>
                </c:pt>
                <c:pt idx="35">
                  <c:v/>
                </c:pt>
                <c:pt idx="36">
                  <c:v>1976</c:v>
                </c:pt>
                <c:pt idx="37">
                  <c:v/>
                </c:pt>
                <c:pt idx="38">
                  <c:v>1987</c:v>
                </c:pt>
                <c:pt idx="39">
                  <c:v>2028</c:v>
                </c:pt>
                <c:pt idx="40">
                  <c:v>2028</c:v>
                </c:pt>
                <c:pt idx="41">
                  <c:v>2040</c:v>
                </c:pt>
                <c:pt idx="42">
                  <c:v>2050</c:v>
                </c:pt>
                <c:pt idx="43">
                  <c:v>2032</c:v>
                </c:pt>
                <c:pt idx="44">
                  <c:v>2030</c:v>
                </c:pt>
                <c:pt idx="45">
                  <c:v>2312</c:v>
                </c:pt>
                <c:pt idx="46">
                  <c:v/>
                </c:pt>
                <c:pt idx="47">
                  <c:v>2035</c:v>
                </c:pt>
                <c:pt idx="48">
                  <c:v>2052</c:v>
                </c:pt>
                <c:pt idx="49">
                  <c:v/>
                </c:pt>
                <c:pt idx="50">
                  <c:v>2025</c:v>
                </c:pt>
                <c:pt idx="51">
                  <c:v>1985</c:v>
                </c:pt>
                <c:pt idx="52">
                  <c:v>2041</c:v>
                </c:pt>
                <c:pt idx="53">
                  <c:v/>
                </c:pt>
                <c:pt idx="54">
                  <c:v>2030</c:v>
                </c:pt>
                <c:pt idx="55">
                  <c:v>2150</c:v>
                </c:pt>
                <c:pt idx="56">
                  <c:v>2045</c:v>
                </c:pt>
                <c:pt idx="57">
                  <c:v>2030</c:v>
                </c:pt>
                <c:pt idx="58">
                  <c:v>2052</c:v>
                </c:pt>
                <c:pt idx="59">
                  <c:v>2005</c:v>
                </c:pt>
                <c:pt idx="60">
                  <c:v>2017</c:v>
                </c:pt>
                <c:pt idx="61">
                  <c:v>2030</c:v>
                </c:pt>
                <c:pt idx="62">
                  <c:v/>
                </c:pt>
                <c:pt idx="63">
                  <c:v>2040</c:v>
                </c:pt>
                <c:pt idx="64">
                  <c:v>2020</c:v>
                </c:pt>
                <c:pt idx="65">
                  <c:v/>
                </c:pt>
                <c:pt idx="66">
                  <c:v/>
                </c:pt>
                <c:pt idx="67">
                  <c:v/>
                </c:pt>
                <c:pt idx="68">
                  <c:v/>
                </c:pt>
                <c:pt idx="69">
                  <c:v/>
                </c:pt>
                <c:pt idx="70">
                  <c:v/>
                </c:pt>
                <c:pt idx="71">
                  <c:v/>
                </c:pt>
                <c:pt idx="72">
                  <c:v/>
                </c:pt>
                <c:pt idx="73">
                  <c:v/>
                </c:pt>
                <c:pt idx="74">
                  <c:v/>
                </c:pt>
                <c:pt idx="75">
                  <c:v/>
                </c:pt>
                <c:pt idx="76">
                  <c:v/>
                </c:pt>
                <c:pt idx="77">
                  <c:v/>
                </c:pt>
                <c:pt idx="78">
                  <c:v/>
                </c:pt>
                <c:pt idx="79">
                  <c:v/>
                </c:pt>
                <c:pt idx="80">
                  <c:v/>
                </c:pt>
                <c:pt idx="81">
                  <c:v/>
                </c:pt>
                <c:pt idx="82">
                  <c:v/>
                </c:pt>
                <c:pt idx="83">
                  <c:v/>
                </c:pt>
                <c:pt idx="84">
                  <c:v/>
                </c:pt>
                <c:pt idx="85">
                  <c:v/>
                </c:pt>
                <c:pt idx="86">
                  <c:v/>
                </c:pt>
                <c:pt idx="87">
                  <c:v/>
                </c:pt>
                <c:pt idx="88">
                  <c:v/>
                </c:pt>
                <c:pt idx="89">
                  <c:v/>
                </c:pt>
                <c:pt idx="90">
                  <c:v/>
                </c:pt>
                <c:pt idx="91">
                  <c:v/>
                </c:pt>
                <c:pt idx="92">
                  <c:v/>
                </c:pt>
                <c:pt idx="93">
                  <c:v/>
                </c:pt>
              </c:numCache>
            </c:numRef>
          </c:yVal>
          <c:smooth val="0"/>
        </c:ser>
        <c:ser>
          <c:idx val="1"/>
          <c:order val="1"/>
          <c:tx>
            <c:strRef>
              <c:f>Data!$M$1</c:f>
              <c:strCache>
                <c:ptCount val="1"/>
                <c:pt idx="0">
                  <c:v>AI after</c:v>
                </c:pt>
              </c:strCache>
            </c:strRef>
          </c:tx>
          <c:spPr>
            <a:solidFill>
              <a:srgbClr val="99ccff"/>
            </a:solidFill>
            <a:ln w="47520">
              <a:noFill/>
            </a:ln>
          </c:spPr>
          <c:marker>
            <c:symbol val="x"/>
            <c:size val="11"/>
            <c:spPr>
              <a:solidFill>
                <a:srgbClr val="99ccff"/>
              </a:solidFill>
            </c:spPr>
          </c:marker>
          <c:dLbls>
            <c:dLblPos val="r"/>
            <c:showLegendKey val="0"/>
            <c:showVal val="0"/>
            <c:showCatName val="0"/>
            <c:showSerName val="0"/>
            <c:showPercent val="0"/>
            <c:showLeaderLines val="0"/>
          </c:dLbls>
          <c:xVal>
            <c:numRef>
              <c:f>Data!$H$2:$H$95</c:f>
              <c:numCache>
                <c:formatCode>General</c:formatCode>
                <c:ptCount val="94"/>
                <c:pt idx="0">
                  <c:v>2012</c:v>
                </c:pt>
                <c:pt idx="1">
                  <c:v>2007</c:v>
                </c:pt>
                <c:pt idx="2">
                  <c:v>2001</c:v>
                </c:pt>
                <c:pt idx="3">
                  <c:v>2009</c:v>
                </c:pt>
                <c:pt idx="4">
                  <c:v>1995</c:v>
                </c:pt>
                <c:pt idx="5">
                  <c:v>2008</c:v>
                </c:pt>
                <c:pt idx="6">
                  <c:v>1970</c:v>
                </c:pt>
                <c:pt idx="7">
                  <c:v>1995</c:v>
                </c:pt>
                <c:pt idx="8">
                  <c:v>2008</c:v>
                </c:pt>
                <c:pt idx="9">
                  <c:v>2011</c:v>
                </c:pt>
                <c:pt idx="10">
                  <c:v>2012</c:v>
                </c:pt>
                <c:pt idx="11">
                  <c:v>2001</c:v>
                </c:pt>
                <c:pt idx="12">
                  <c:v>1998</c:v>
                </c:pt>
                <c:pt idx="13">
                  <c:v>2012</c:v>
                </c:pt>
                <c:pt idx="14">
                  <c:v>1995</c:v>
                </c:pt>
                <c:pt idx="15">
                  <c:v>2012</c:v>
                </c:pt>
                <c:pt idx="16">
                  <c:v>1994</c:v>
                </c:pt>
                <c:pt idx="17">
                  <c:v>2012</c:v>
                </c:pt>
                <c:pt idx="18">
                  <c:v>1995</c:v>
                </c:pt>
                <c:pt idx="19">
                  <c:v>2012</c:v>
                </c:pt>
                <c:pt idx="20">
                  <c:v>1962</c:v>
                </c:pt>
                <c:pt idx="21">
                  <c:v>2012</c:v>
                </c:pt>
                <c:pt idx="22">
                  <c:v>2004</c:v>
                </c:pt>
                <c:pt idx="23">
                  <c:v>2001</c:v>
                </c:pt>
                <c:pt idx="24">
                  <c:v>2006</c:v>
                </c:pt>
                <c:pt idx="25">
                  <c:v>2012</c:v>
                </c:pt>
                <c:pt idx="26">
                  <c:v>2008</c:v>
                </c:pt>
                <c:pt idx="27">
                  <c:v>2002</c:v>
                </c:pt>
                <c:pt idx="28">
                  <c:v>2012</c:v>
                </c:pt>
                <c:pt idx="29">
                  <c:v>2012</c:v>
                </c:pt>
                <c:pt idx="30">
                  <c:v>2002</c:v>
                </c:pt>
                <c:pt idx="31">
                  <c:v>2012</c:v>
                </c:pt>
                <c:pt idx="32">
                  <c:v>2011</c:v>
                </c:pt>
                <c:pt idx="33">
                  <c:v>2012</c:v>
                </c:pt>
                <c:pt idx="34">
                  <c:v>2012</c:v>
                </c:pt>
                <c:pt idx="35">
                  <c:v>2007</c:v>
                </c:pt>
                <c:pt idx="36">
                  <c:v>1970</c:v>
                </c:pt>
                <c:pt idx="37">
                  <c:v>1967</c:v>
                </c:pt>
                <c:pt idx="38">
                  <c:v>1977</c:v>
                </c:pt>
                <c:pt idx="39">
                  <c:v>1988</c:v>
                </c:pt>
                <c:pt idx="40">
                  <c:v>1998</c:v>
                </c:pt>
                <c:pt idx="41">
                  <c:v>1995</c:v>
                </c:pt>
                <c:pt idx="42">
                  <c:v>2012</c:v>
                </c:pt>
                <c:pt idx="43">
                  <c:v>2012</c:v>
                </c:pt>
                <c:pt idx="44">
                  <c:v>2012</c:v>
                </c:pt>
                <c:pt idx="45">
                  <c:v>2012</c:v>
                </c:pt>
                <c:pt idx="46">
                  <c:v>2007</c:v>
                </c:pt>
                <c:pt idx="47">
                  <c:v>2012</c:v>
                </c:pt>
                <c:pt idx="48">
                  <c:v>2012</c:v>
                </c:pt>
                <c:pt idx="49">
                  <c:v>2011</c:v>
                </c:pt>
                <c:pt idx="50">
                  <c:v>2009</c:v>
                </c:pt>
                <c:pt idx="51">
                  <c:v>1965</c:v>
                </c:pt>
                <c:pt idx="52">
                  <c:v>2003</c:v>
                </c:pt>
                <c:pt idx="53">
                  <c:v>2006</c:v>
                </c:pt>
                <c:pt idx="54">
                  <c:v>2011</c:v>
                </c:pt>
                <c:pt idx="55">
                  <c:v>1995</c:v>
                </c:pt>
                <c:pt idx="56">
                  <c:v>2012</c:v>
                </c:pt>
                <c:pt idx="57">
                  <c:v>2012</c:v>
                </c:pt>
                <c:pt idx="58">
                  <c:v>2012</c:v>
                </c:pt>
                <c:pt idx="59">
                  <c:v>1993</c:v>
                </c:pt>
                <c:pt idx="60">
                  <c:v>1988</c:v>
                </c:pt>
                <c:pt idx="61">
                  <c:v>2012</c:v>
                </c:pt>
                <c:pt idx="62">
                  <c:v>2004</c:v>
                </c:pt>
                <c:pt idx="63">
                  <c:v>2012</c:v>
                </c:pt>
                <c:pt idx="64">
                  <c:v>1999</c:v>
                </c:pt>
                <c:pt idx="65">
                  <c:v>1</c:v>
                </c:pt>
                <c:pt idx="66">
                  <c:v>2</c:v>
                </c:pt>
                <c:pt idx="67">
                  <c:v>3</c:v>
                </c:pt>
                <c:pt idx="68">
                  <c:v>4</c:v>
                </c:pt>
                <c:pt idx="69">
                  <c:v>5</c:v>
                </c:pt>
                <c:pt idx="70">
                  <c:v>6</c:v>
                </c:pt>
                <c:pt idx="71">
                  <c:v>7</c:v>
                </c:pt>
                <c:pt idx="72">
                  <c:v>8</c:v>
                </c:pt>
                <c:pt idx="73">
                  <c:v>9</c:v>
                </c:pt>
                <c:pt idx="74">
                  <c:v>10</c:v>
                </c:pt>
                <c:pt idx="75">
                  <c:v>11</c:v>
                </c:pt>
                <c:pt idx="76">
                  <c:v>12</c:v>
                </c:pt>
                <c:pt idx="77">
                  <c:v>13</c:v>
                </c:pt>
                <c:pt idx="78">
                  <c:v>14</c:v>
                </c:pt>
                <c:pt idx="79">
                  <c:v>15</c:v>
                </c:pt>
                <c:pt idx="80">
                  <c:v>16</c:v>
                </c:pt>
                <c:pt idx="81">
                  <c:v>17</c:v>
                </c:pt>
                <c:pt idx="82">
                  <c:v>18</c:v>
                </c:pt>
                <c:pt idx="83">
                  <c:v>19</c:v>
                </c:pt>
                <c:pt idx="84">
                  <c:v>20</c:v>
                </c:pt>
                <c:pt idx="85">
                  <c:v>21</c:v>
                </c:pt>
                <c:pt idx="86">
                  <c:v>22</c:v>
                </c:pt>
                <c:pt idx="87">
                  <c:v>23</c:v>
                </c:pt>
                <c:pt idx="88">
                  <c:v>24</c:v>
                </c:pt>
                <c:pt idx="89">
                  <c:v>25</c:v>
                </c:pt>
                <c:pt idx="90">
                  <c:v>26</c:v>
                </c:pt>
                <c:pt idx="91">
                  <c:v>27</c:v>
                </c:pt>
                <c:pt idx="92">
                  <c:v>28</c:v>
                </c:pt>
                <c:pt idx="93">
                  <c:v>29</c:v>
                </c:pt>
              </c:numCache>
            </c:numRef>
          </c:xVal>
          <c:yVal>
            <c:numRef>
              <c:f>Data!$M$2:$M$95</c:f>
              <c:numCache>
                <c:formatCode>General</c:formatCode>
                <c:ptCount val="94"/>
                <c:pt idx="0">
                  <c:v>2026</c:v>
                </c:pt>
                <c:pt idx="1">
                  <c:v>2207</c:v>
                </c:pt>
                <c:pt idx="2">
                  <c:v>2101</c:v>
                </c:pt>
                <c:pt idx="3">
                  <c:v>2039</c:v>
                </c:pt>
                <c:pt idx="4">
                  <c:v>2030</c:v>
                </c:pt>
                <c:pt idx="5">
                  <c:v/>
                </c:pt>
                <c:pt idx="6">
                  <c:v>1985</c:v>
                </c:pt>
                <c:pt idx="7">
                  <c:v>2050</c:v>
                </c:pt>
                <c:pt idx="8">
                  <c:v/>
                </c:pt>
                <c:pt idx="9">
                  <c:v>2040</c:v>
                </c:pt>
                <c:pt idx="10">
                  <c:v>3012</c:v>
                </c:pt>
                <c:pt idx="11">
                  <c:v>2020</c:v>
                </c:pt>
                <c:pt idx="12">
                  <c:v>2108</c:v>
                </c:pt>
                <c:pt idx="13">
                  <c:v>2027</c:v>
                </c:pt>
                <c:pt idx="14">
                  <c:v>2019</c:v>
                </c:pt>
                <c:pt idx="15">
                  <c:v/>
                </c:pt>
                <c:pt idx="16">
                  <c:v>2035</c:v>
                </c:pt>
                <c:pt idx="17">
                  <c:v>2112</c:v>
                </c:pt>
                <c:pt idx="18">
                  <c:v>2010</c:v>
                </c:pt>
                <c:pt idx="19">
                  <c:v>2092</c:v>
                </c:pt>
                <c:pt idx="20">
                  <c:v>1978</c:v>
                </c:pt>
                <c:pt idx="21">
                  <c:v>2030</c:v>
                </c:pt>
                <c:pt idx="22">
                  <c:v>2054</c:v>
                </c:pt>
                <c:pt idx="23">
                  <c:v>2101</c:v>
                </c:pt>
                <c:pt idx="24">
                  <c:v>2100</c:v>
                </c:pt>
                <c:pt idx="25">
                  <c:v>2042</c:v>
                </c:pt>
                <c:pt idx="26">
                  <c:v>2048</c:v>
                </c:pt>
                <c:pt idx="27">
                  <c:v/>
                </c:pt>
                <c:pt idx="28">
                  <c:v>2035</c:v>
                </c:pt>
                <c:pt idx="29">
                  <c:v>2200</c:v>
                </c:pt>
                <c:pt idx="30">
                  <c:v>2029</c:v>
                </c:pt>
                <c:pt idx="31">
                  <c:v>2062</c:v>
                </c:pt>
                <c:pt idx="32">
                  <c:v>2062</c:v>
                </c:pt>
                <c:pt idx="33">
                  <c:v>2020</c:v>
                </c:pt>
                <c:pt idx="34">
                  <c:v>2112</c:v>
                </c:pt>
                <c:pt idx="35">
                  <c:v>2100</c:v>
                </c:pt>
                <c:pt idx="36">
                  <c:v>1976</c:v>
                </c:pt>
                <c:pt idx="37">
                  <c:v>1992</c:v>
                </c:pt>
                <c:pt idx="38">
                  <c:v>1987</c:v>
                </c:pt>
                <c:pt idx="39">
                  <c:v>2028</c:v>
                </c:pt>
                <c:pt idx="40">
                  <c:v>2038</c:v>
                </c:pt>
                <c:pt idx="41">
                  <c:v>2150</c:v>
                </c:pt>
                <c:pt idx="42">
                  <c:v>2050</c:v>
                </c:pt>
                <c:pt idx="43">
                  <c:v>2032</c:v>
                </c:pt>
                <c:pt idx="44">
                  <c:v>2030</c:v>
                </c:pt>
                <c:pt idx="45">
                  <c:v/>
                </c:pt>
                <c:pt idx="46">
                  <c:v>2017</c:v>
                </c:pt>
                <c:pt idx="47">
                  <c:v>2035</c:v>
                </c:pt>
                <c:pt idx="48">
                  <c:v>2052</c:v>
                </c:pt>
                <c:pt idx="49">
                  <c:v>2041</c:v>
                </c:pt>
                <c:pt idx="50">
                  <c:v>2025</c:v>
                </c:pt>
                <c:pt idx="51">
                  <c:v>1985</c:v>
                </c:pt>
                <c:pt idx="52">
                  <c:v>2061</c:v>
                </c:pt>
                <c:pt idx="53">
                  <c:v>2026</c:v>
                </c:pt>
                <c:pt idx="54">
                  <c:v>2030</c:v>
                </c:pt>
                <c:pt idx="55">
                  <c:v>2200</c:v>
                </c:pt>
                <c:pt idx="56">
                  <c:v>2045</c:v>
                </c:pt>
                <c:pt idx="57">
                  <c:v>2030</c:v>
                </c:pt>
                <c:pt idx="58">
                  <c:v/>
                </c:pt>
                <c:pt idx="59">
                  <c:v>2030</c:v>
                </c:pt>
                <c:pt idx="60">
                  <c:v/>
                </c:pt>
                <c:pt idx="61">
                  <c:v>2030</c:v>
                </c:pt>
                <c:pt idx="62">
                  <c:v>2050</c:v>
                </c:pt>
                <c:pt idx="63">
                  <c:v>2040</c:v>
                </c:pt>
                <c:pt idx="64">
                  <c:v>2020</c:v>
                </c:pt>
                <c:pt idx="65">
                  <c:v/>
                </c:pt>
                <c:pt idx="66">
                  <c:v/>
                </c:pt>
                <c:pt idx="67">
                  <c:v/>
                </c:pt>
                <c:pt idx="68">
                  <c:v/>
                </c:pt>
                <c:pt idx="69">
                  <c:v/>
                </c:pt>
                <c:pt idx="70">
                  <c:v/>
                </c:pt>
                <c:pt idx="71">
                  <c:v/>
                </c:pt>
                <c:pt idx="72">
                  <c:v/>
                </c:pt>
                <c:pt idx="73">
                  <c:v/>
                </c:pt>
                <c:pt idx="74">
                  <c:v/>
                </c:pt>
                <c:pt idx="75">
                  <c:v/>
                </c:pt>
                <c:pt idx="76">
                  <c:v/>
                </c:pt>
                <c:pt idx="77">
                  <c:v/>
                </c:pt>
                <c:pt idx="78">
                  <c:v/>
                </c:pt>
                <c:pt idx="79">
                  <c:v/>
                </c:pt>
                <c:pt idx="80">
                  <c:v/>
                </c:pt>
                <c:pt idx="81">
                  <c:v/>
                </c:pt>
                <c:pt idx="82">
                  <c:v/>
                </c:pt>
                <c:pt idx="83">
                  <c:v/>
                </c:pt>
                <c:pt idx="84">
                  <c:v/>
                </c:pt>
                <c:pt idx="85">
                  <c:v/>
                </c:pt>
                <c:pt idx="86">
                  <c:v/>
                </c:pt>
                <c:pt idx="87">
                  <c:v/>
                </c:pt>
                <c:pt idx="88">
                  <c:v/>
                </c:pt>
                <c:pt idx="89">
                  <c:v/>
                </c:pt>
                <c:pt idx="90">
                  <c:v/>
                </c:pt>
                <c:pt idx="91">
                  <c:v/>
                </c:pt>
                <c:pt idx="92">
                  <c:v/>
                </c:pt>
                <c:pt idx="93">
                  <c:v/>
                </c:pt>
              </c:numCache>
            </c:numRef>
          </c:yVal>
          <c:smooth val="0"/>
        </c:ser>
        <c:axId val="91768787"/>
        <c:axId val="81611367"/>
      </c:scatterChart>
      <c:valAx>
        <c:axId val="91768787"/>
        <c:scaling>
          <c:orientation val="minMax"/>
          <c:max val="2014"/>
        </c:scaling>
        <c:delete val="0"/>
        <c:axPos val="b"/>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81611367"/>
        <c:crosses val="autoZero"/>
      </c:valAx>
      <c:valAx>
        <c:axId val="81611367"/>
        <c:scaling>
          <c:orientation val="minMax"/>
          <c:max val="2200"/>
          <c:min val="1960"/>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91768787"/>
        <c:crosses val="autoZero"/>
        <c:majorUnit val="10"/>
      </c:valAx>
      <c:spPr>
        <a:solidFill>
          <a:srgbClr val="e7e7e7"/>
        </a:solidFill>
        <a:ln>
          <a:noFill/>
        </a:ln>
      </c:spPr>
    </c:plotArea>
    <c:legend>
      <c:legendPos val="r"/>
      <c:overlay val="0"/>
      <c:spPr>
        <a:noFill/>
        <a:ln>
          <a:noFill/>
        </a:ln>
      </c:spPr>
    </c:legend>
    <c:plotVisOnly val="1"/>
    <c:dispBlanksAs val="gap"/>
  </c:chart>
  <c:spPr>
    <a:solidFill>
      <a:srgbClr val="ffffff"/>
    </a:solidFill>
    <a:ln>
      <a:noFill/>
    </a:ln>
  </c:spPr>
</c:chartSpace>
</file>

<file path=xl/charts/chart2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a:lstStyle/>
          <a:p>
            <a:pPr>
              <a:defRPr b="1" sz="1800" spc="-1">
                <a:solidFill>
                  <a:srgbClr val="000000"/>
                </a:solidFill>
                <a:latin typeface="Calibri"/>
              </a:defRPr>
            </a:pPr>
            <a:r>
              <a:rPr b="1" sz="1800" spc="-1">
                <a:solidFill>
                  <a:srgbClr val="000000"/>
                </a:solidFill>
                <a:latin typeface="Calibri"/>
              </a:rPr>
              <a:t>Time to prediction</a:t>
            </a:r>
          </a:p>
        </c:rich>
      </c:tx>
      <c:overlay val="0"/>
    </c:title>
    <c:autoTitleDeleted val="0"/>
    <c:plotArea>
      <c:barChart>
        <c:barDir val="col"/>
        <c:grouping val="clustered"/>
        <c:varyColors val="0"/>
        <c:ser>
          <c:idx val="0"/>
          <c:order val="0"/>
          <c:tx>
            <c:strRef>
              <c:f>'Time to prediction'!$A$1</c:f>
              <c:strCache>
                <c:ptCount val="1"/>
                <c:pt idx="0">
                  <c:v>Time to prediction</c:v>
                </c:pt>
              </c:strCache>
            </c:strRef>
          </c:tx>
          <c:spPr>
            <a:ln>
              <a:noFill/>
            </a:ln>
          </c:spPr>
          <c:invertIfNegative val="0"/>
          <c:dLbls>
            <c:dLblPos val="outEnd"/>
            <c:showLegendKey val="0"/>
            <c:showVal val="0"/>
            <c:showCatName val="0"/>
            <c:showSerName val="0"/>
            <c:showPercent val="0"/>
            <c:showLeaderLines val="0"/>
          </c:dLbls>
          <c:cat>
            <c:strRef>
              <c:f>'Time to prediction'!$A$2:$A$24</c:f>
              <c:strCache>
                <c:ptCount val="23"/>
                <c:pt idx="0">
                  <c:v>10</c:v>
                </c:pt>
                <c:pt idx="1">
                  <c:v>20</c:v>
                </c:pt>
                <c:pt idx="2">
                  <c:v>30</c:v>
                </c:pt>
                <c:pt idx="3">
                  <c:v>40</c:v>
                </c:pt>
                <c:pt idx="4">
                  <c:v>50</c:v>
                </c:pt>
                <c:pt idx="5">
                  <c:v>60</c:v>
                </c:pt>
                <c:pt idx="6">
                  <c:v>70</c:v>
                </c:pt>
                <c:pt idx="7">
                  <c:v>80</c:v>
                </c:pt>
                <c:pt idx="8">
                  <c:v>90</c:v>
                </c:pt>
                <c:pt idx="9">
                  <c:v>100</c:v>
                </c:pt>
                <c:pt idx="10">
                  <c:v>110</c:v>
                </c:pt>
                <c:pt idx="11">
                  <c:v>120</c:v>
                </c:pt>
                <c:pt idx="12">
                  <c:v>130</c:v>
                </c:pt>
                <c:pt idx="13">
                  <c:v>140</c:v>
                </c:pt>
                <c:pt idx="14">
                  <c:v>150</c:v>
                </c:pt>
                <c:pt idx="15">
                  <c:v>160</c:v>
                </c:pt>
                <c:pt idx="16">
                  <c:v>170</c:v>
                </c:pt>
                <c:pt idx="17">
                  <c:v>180</c:v>
                </c:pt>
                <c:pt idx="18">
                  <c:v>190</c:v>
                </c:pt>
                <c:pt idx="19">
                  <c:v>200</c:v>
                </c:pt>
                <c:pt idx="20">
                  <c:v>210</c:v>
                </c:pt>
                <c:pt idx="21">
                  <c:v>220</c:v>
                </c:pt>
                <c:pt idx="22">
                  <c:v>10000</c:v>
                </c:pt>
              </c:strCache>
            </c:strRef>
          </c:cat>
          <c:val>
            <c:numRef>
              <c:f>'Time to prediction'!$C$2:$C$24</c:f>
              <c:numCache>
                <c:formatCode>General</c:formatCode>
                <c:ptCount val="23"/>
                <c:pt idx="0">
                  <c:v>0.0344827586206897</c:v>
                </c:pt>
                <c:pt idx="1">
                  <c:v>0.241379310344828</c:v>
                </c:pt>
                <c:pt idx="2">
                  <c:v>0.189655172413793</c:v>
                </c:pt>
                <c:pt idx="3">
                  <c:v>0.120689655172414</c:v>
                </c:pt>
                <c:pt idx="4">
                  <c:v>0.103448275862069</c:v>
                </c:pt>
                <c:pt idx="5">
                  <c:v>0.0862068965517239</c:v>
                </c:pt>
                <c:pt idx="6">
                  <c:v>0</c:v>
                </c:pt>
                <c:pt idx="7">
                  <c:v>0</c:v>
                </c:pt>
                <c:pt idx="8">
                  <c:v>0.017241379310345</c:v>
                </c:pt>
                <c:pt idx="9">
                  <c:v>0.0344827586206896</c:v>
                </c:pt>
                <c:pt idx="10">
                  <c:v>0.0689655172413793</c:v>
                </c:pt>
                <c:pt idx="11">
                  <c:v>0.017241379310345</c:v>
                </c:pt>
                <c:pt idx="12">
                  <c:v>0</c:v>
                </c:pt>
                <c:pt idx="13">
                  <c:v>0</c:v>
                </c:pt>
                <c:pt idx="14">
                  <c:v>0</c:v>
                </c:pt>
                <c:pt idx="15">
                  <c:v>0.0172413793103446</c:v>
                </c:pt>
                <c:pt idx="16">
                  <c:v>0</c:v>
                </c:pt>
                <c:pt idx="17">
                  <c:v>0</c:v>
                </c:pt>
                <c:pt idx="18">
                  <c:v>0.017241379310345</c:v>
                </c:pt>
                <c:pt idx="19">
                  <c:v>0</c:v>
                </c:pt>
                <c:pt idx="20">
                  <c:v>0.0344827586206896</c:v>
                </c:pt>
                <c:pt idx="21">
                  <c:v>0</c:v>
                </c:pt>
                <c:pt idx="22">
                  <c:v>0.0172413793103449</c:v>
                </c:pt>
              </c:numCache>
            </c:numRef>
          </c:val>
        </c:ser>
        <c:gapWidth val="150"/>
        <c:overlap val="0"/>
        <c:axId val="11943207"/>
        <c:axId val="12373570"/>
      </c:barChart>
      <c:catAx>
        <c:axId val="11943207"/>
        <c:scaling>
          <c:orientation val="minMax"/>
        </c:scaling>
        <c:delete val="0"/>
        <c:axPos val="b"/>
        <c:numFmt formatCode="General"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12373570"/>
        <c:crosses val="autoZero"/>
        <c:auto val="1"/>
        <c:lblAlgn val="ctr"/>
        <c:lblOffset val="100"/>
      </c:catAx>
      <c:valAx>
        <c:axId val="12373570"/>
        <c:scaling>
          <c:orientation val="minMax"/>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11943207"/>
        <c:crosses val="autoZero"/>
      </c:valAx>
      <c:spPr>
        <a:solidFill>
          <a:srgbClr val="ffffff"/>
        </a:solidFill>
        <a:ln>
          <a:noFill/>
        </a:ln>
      </c:spPr>
    </c:plotArea>
    <c:legend>
      <c:legendPos val="r"/>
      <c:overlay val="0"/>
      <c:spPr>
        <a:noFill/>
        <a:ln>
          <a:noFill/>
        </a:ln>
      </c:spPr>
    </c:legend>
    <c:plotVisOnly val="1"/>
    <c:dispBlanksAs val="gap"/>
  </c:chart>
  <c:spPr>
    <a:solidFill>
      <a:srgbClr val="ffffff"/>
    </a:solidFill>
    <a:ln>
      <a:noFill/>
    </a:ln>
  </c:spPr>
</c:chartSpace>
</file>

<file path=xl/charts/chart21.xml><?xml version="1.0" encoding="utf-8"?>
<c:chartSpace xmlns:c="http://schemas.openxmlformats.org/drawingml/2006/chart" xmlns:a="http://schemas.openxmlformats.org/drawingml/2006/main" xmlns:r="http://schemas.openxmlformats.org/officeDocument/2006/relationships">
  <c:lang val="en-US"/>
  <c:roundedCorners val="0"/>
  <c:chart>
    <c:plotArea>
      <c:barChart>
        <c:barDir val="col"/>
        <c:grouping val="clustered"/>
        <c:varyColors val="0"/>
        <c:ser>
          <c:idx val="0"/>
          <c:order val="0"/>
          <c:tx>
            <c:strRef>
              <c:f>'Time to prediction'!$G$1</c:f>
              <c:strCache>
                <c:ptCount val="1"/>
                <c:pt idx="0">
                  <c:v>Fraction within that time - Early </c:v>
                </c:pt>
              </c:strCache>
            </c:strRef>
          </c:tx>
          <c:spPr>
            <a:ln>
              <a:noFill/>
            </a:ln>
          </c:spPr>
          <c:invertIfNegative val="0"/>
          <c:dLbls>
            <c:dLblPos val="outEnd"/>
            <c:showLegendKey val="0"/>
            <c:showVal val="0"/>
            <c:showCatName val="0"/>
            <c:showSerName val="0"/>
            <c:showPercent val="0"/>
            <c:showLeaderLines val="0"/>
          </c:dLbls>
          <c:cat>
            <c:strRef>
              <c:f>'Time to prediction'!$A$2:$A$24</c:f>
              <c:strCache>
                <c:ptCount val="23"/>
                <c:pt idx="0">
                  <c:v>10</c:v>
                </c:pt>
                <c:pt idx="1">
                  <c:v>20</c:v>
                </c:pt>
                <c:pt idx="2">
                  <c:v>30</c:v>
                </c:pt>
                <c:pt idx="3">
                  <c:v>40</c:v>
                </c:pt>
                <c:pt idx="4">
                  <c:v>50</c:v>
                </c:pt>
                <c:pt idx="5">
                  <c:v>60</c:v>
                </c:pt>
                <c:pt idx="6">
                  <c:v>70</c:v>
                </c:pt>
                <c:pt idx="7">
                  <c:v>80</c:v>
                </c:pt>
                <c:pt idx="8">
                  <c:v>90</c:v>
                </c:pt>
                <c:pt idx="9">
                  <c:v>100</c:v>
                </c:pt>
                <c:pt idx="10">
                  <c:v>110</c:v>
                </c:pt>
                <c:pt idx="11">
                  <c:v>120</c:v>
                </c:pt>
                <c:pt idx="12">
                  <c:v>130</c:v>
                </c:pt>
                <c:pt idx="13">
                  <c:v>140</c:v>
                </c:pt>
                <c:pt idx="14">
                  <c:v>150</c:v>
                </c:pt>
                <c:pt idx="15">
                  <c:v>160</c:v>
                </c:pt>
                <c:pt idx="16">
                  <c:v>170</c:v>
                </c:pt>
                <c:pt idx="17">
                  <c:v>180</c:v>
                </c:pt>
                <c:pt idx="18">
                  <c:v>190</c:v>
                </c:pt>
                <c:pt idx="19">
                  <c:v>200</c:v>
                </c:pt>
                <c:pt idx="20">
                  <c:v>210</c:v>
                </c:pt>
                <c:pt idx="21">
                  <c:v>220</c:v>
                </c:pt>
                <c:pt idx="22">
                  <c:v>10000</c:v>
                </c:pt>
              </c:strCache>
            </c:strRef>
          </c:cat>
          <c:val>
            <c:numRef>
              <c:f>'Time to prediction'!$G$2:$G$24</c:f>
              <c:numCache>
                <c:formatCode>General</c:formatCode>
                <c:ptCount val="23"/>
                <c:pt idx="0">
                  <c:v>0.0555555555555556</c:v>
                </c:pt>
                <c:pt idx="1">
                  <c:v>0.277777777777778</c:v>
                </c:pt>
                <c:pt idx="2">
                  <c:v>0.5</c:v>
                </c:pt>
                <c:pt idx="3">
                  <c:v>0.611111111111111</c:v>
                </c:pt>
                <c:pt idx="4">
                  <c:v>0.777777777777778</c:v>
                </c:pt>
                <c:pt idx="5">
                  <c:v>0.833333333333333</c:v>
                </c:pt>
                <c:pt idx="6">
                  <c:v>0.833333333333333</c:v>
                </c:pt>
                <c:pt idx="7">
                  <c:v>0.833333333333333</c:v>
                </c:pt>
                <c:pt idx="8">
                  <c:v>0.833333333333333</c:v>
                </c:pt>
                <c:pt idx="9">
                  <c:v>0.833333333333333</c:v>
                </c:pt>
                <c:pt idx="10">
                  <c:v>0.833333333333333</c:v>
                </c:pt>
                <c:pt idx="11">
                  <c:v>0.888888888888889</c:v>
                </c:pt>
                <c:pt idx="12">
                  <c:v>0.888888888888889</c:v>
                </c:pt>
                <c:pt idx="13">
                  <c:v>0.888888888888889</c:v>
                </c:pt>
                <c:pt idx="14">
                  <c:v>0.888888888888889</c:v>
                </c:pt>
                <c:pt idx="15">
                  <c:v>0.944444444444444</c:v>
                </c:pt>
                <c:pt idx="16">
                  <c:v>0.944444444444444</c:v>
                </c:pt>
                <c:pt idx="17">
                  <c:v>0.944444444444444</c:v>
                </c:pt>
                <c:pt idx="18">
                  <c:v>0.944444444444444</c:v>
                </c:pt>
                <c:pt idx="19">
                  <c:v>0.944444444444444</c:v>
                </c:pt>
                <c:pt idx="20">
                  <c:v>1</c:v>
                </c:pt>
                <c:pt idx="21">
                  <c:v>1</c:v>
                </c:pt>
                <c:pt idx="22">
                  <c:v>1</c:v>
                </c:pt>
              </c:numCache>
            </c:numRef>
          </c:val>
        </c:ser>
        <c:ser>
          <c:idx val="1"/>
          <c:order val="1"/>
          <c:tx>
            <c:strRef>
              <c:f>'Time to prediction'!$H$1</c:f>
              <c:strCache>
                <c:ptCount val="1"/>
                <c:pt idx="0">
                  <c:v>Fraction within that time - Late </c:v>
                </c:pt>
              </c:strCache>
            </c:strRef>
          </c:tx>
          <c:spPr>
            <a:ln>
              <a:noFill/>
            </a:ln>
          </c:spPr>
          <c:invertIfNegative val="0"/>
          <c:dLbls>
            <c:dLblPos val="outEnd"/>
            <c:showLegendKey val="0"/>
            <c:showVal val="0"/>
            <c:showCatName val="0"/>
            <c:showSerName val="0"/>
            <c:showPercent val="0"/>
            <c:showLeaderLines val="0"/>
          </c:dLbls>
          <c:cat>
            <c:strRef>
              <c:f>'Time to prediction'!$A$2:$A$24</c:f>
              <c:strCache>
                <c:ptCount val="23"/>
                <c:pt idx="0">
                  <c:v>10</c:v>
                </c:pt>
                <c:pt idx="1">
                  <c:v>20</c:v>
                </c:pt>
                <c:pt idx="2">
                  <c:v>30</c:v>
                </c:pt>
                <c:pt idx="3">
                  <c:v>40</c:v>
                </c:pt>
                <c:pt idx="4">
                  <c:v>50</c:v>
                </c:pt>
                <c:pt idx="5">
                  <c:v>60</c:v>
                </c:pt>
                <c:pt idx="6">
                  <c:v>70</c:v>
                </c:pt>
                <c:pt idx="7">
                  <c:v>80</c:v>
                </c:pt>
                <c:pt idx="8">
                  <c:v>90</c:v>
                </c:pt>
                <c:pt idx="9">
                  <c:v>100</c:v>
                </c:pt>
                <c:pt idx="10">
                  <c:v>110</c:v>
                </c:pt>
                <c:pt idx="11">
                  <c:v>120</c:v>
                </c:pt>
                <c:pt idx="12">
                  <c:v>130</c:v>
                </c:pt>
                <c:pt idx="13">
                  <c:v>140</c:v>
                </c:pt>
                <c:pt idx="14">
                  <c:v>150</c:v>
                </c:pt>
                <c:pt idx="15">
                  <c:v>160</c:v>
                </c:pt>
                <c:pt idx="16">
                  <c:v>170</c:v>
                </c:pt>
                <c:pt idx="17">
                  <c:v>180</c:v>
                </c:pt>
                <c:pt idx="18">
                  <c:v>190</c:v>
                </c:pt>
                <c:pt idx="19">
                  <c:v>200</c:v>
                </c:pt>
                <c:pt idx="20">
                  <c:v>210</c:v>
                </c:pt>
                <c:pt idx="21">
                  <c:v>220</c:v>
                </c:pt>
                <c:pt idx="22">
                  <c:v>10000</c:v>
                </c:pt>
              </c:strCache>
            </c:strRef>
          </c:cat>
          <c:val>
            <c:numRef>
              <c:f>'Time to prediction'!$H$2:$H$24</c:f>
              <c:numCache>
                <c:formatCode>General</c:formatCode>
                <c:ptCount val="23"/>
                <c:pt idx="0">
                  <c:v>0.025</c:v>
                </c:pt>
                <c:pt idx="1">
                  <c:v>0.275</c:v>
                </c:pt>
                <c:pt idx="2">
                  <c:v>0.45</c:v>
                </c:pt>
                <c:pt idx="3">
                  <c:v>0.575</c:v>
                </c:pt>
                <c:pt idx="4">
                  <c:v>0.65</c:v>
                </c:pt>
                <c:pt idx="5">
                  <c:v>0.75</c:v>
                </c:pt>
                <c:pt idx="6">
                  <c:v>0.75</c:v>
                </c:pt>
                <c:pt idx="7">
                  <c:v>0.75</c:v>
                </c:pt>
                <c:pt idx="8">
                  <c:v>0.775</c:v>
                </c:pt>
                <c:pt idx="9">
                  <c:v>0.825</c:v>
                </c:pt>
                <c:pt idx="10">
                  <c:v>0.925</c:v>
                </c:pt>
                <c:pt idx="11">
                  <c:v>0.925</c:v>
                </c:pt>
                <c:pt idx="12">
                  <c:v>0.925</c:v>
                </c:pt>
                <c:pt idx="13">
                  <c:v>0.925</c:v>
                </c:pt>
                <c:pt idx="14">
                  <c:v>0.925</c:v>
                </c:pt>
                <c:pt idx="15">
                  <c:v>0.925</c:v>
                </c:pt>
                <c:pt idx="16">
                  <c:v>0.925</c:v>
                </c:pt>
                <c:pt idx="17">
                  <c:v>0.925</c:v>
                </c:pt>
                <c:pt idx="18">
                  <c:v>0.95</c:v>
                </c:pt>
                <c:pt idx="19">
                  <c:v>0.95</c:v>
                </c:pt>
                <c:pt idx="20">
                  <c:v>0.975</c:v>
                </c:pt>
                <c:pt idx="21">
                  <c:v>0.975</c:v>
                </c:pt>
                <c:pt idx="22">
                  <c:v>1</c:v>
                </c:pt>
              </c:numCache>
            </c:numRef>
          </c:val>
        </c:ser>
        <c:gapWidth val="150"/>
        <c:overlap val="0"/>
        <c:axId val="76717009"/>
        <c:axId val="73095346"/>
      </c:barChart>
      <c:catAx>
        <c:axId val="76717009"/>
        <c:scaling>
          <c:orientation val="minMax"/>
        </c:scaling>
        <c:delete val="0"/>
        <c:axPos val="b"/>
        <c:numFmt formatCode="General"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73095346"/>
        <c:crosses val="autoZero"/>
        <c:auto val="1"/>
        <c:lblAlgn val="ctr"/>
        <c:lblOffset val="100"/>
      </c:catAx>
      <c:valAx>
        <c:axId val="73095346"/>
        <c:scaling>
          <c:orientation val="minMax"/>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76717009"/>
        <c:crosses val="autoZero"/>
      </c:valAx>
      <c:spPr>
        <a:solidFill>
          <a:srgbClr val="ffffff"/>
        </a:solidFill>
        <a:ln>
          <a:noFill/>
        </a:ln>
      </c:spPr>
    </c:plotArea>
    <c:legend>
      <c:legendPos val="r"/>
      <c:overlay val="0"/>
      <c:spPr>
        <a:noFill/>
        <a:ln>
          <a:noFill/>
        </a:ln>
      </c:spPr>
    </c:legend>
    <c:plotVisOnly val="1"/>
    <c:dispBlanksAs val="gap"/>
  </c:chart>
  <c:spPr>
    <a:solidFill>
      <a:srgbClr val="ffffff"/>
    </a:solidFill>
    <a:ln>
      <a:noFill/>
    </a:ln>
  </c:spPr>
</c:chartSpace>
</file>

<file path=xl/charts/chart22.xml><?xml version="1.0" encoding="utf-8"?>
<c:chartSpace xmlns:c="http://schemas.openxmlformats.org/drawingml/2006/chart" xmlns:a="http://schemas.openxmlformats.org/drawingml/2006/main" xmlns:r="http://schemas.openxmlformats.org/officeDocument/2006/relationships">
  <c:lang val="en-US"/>
  <c:roundedCorners val="0"/>
  <c:chart>
    <c:plotArea>
      <c:barChart>
        <c:barDir val="col"/>
        <c:grouping val="clustered"/>
        <c:varyColors val="0"/>
        <c:ser>
          <c:idx val="0"/>
          <c:order val="0"/>
          <c:tx>
            <c:strRef>
              <c:f>'Time to prediction'!$J$1</c:f>
              <c:strCache>
                <c:ptCount val="1"/>
                <c:pt idx="0">
                  <c:v>Number of predictions that far out - Early</c:v>
                </c:pt>
              </c:strCache>
            </c:strRef>
          </c:tx>
          <c:spPr>
            <a:ln>
              <a:noFill/>
            </a:ln>
          </c:spPr>
          <c:invertIfNegative val="0"/>
          <c:dLbls>
            <c:dLblPos val="outEnd"/>
            <c:showLegendKey val="0"/>
            <c:showVal val="0"/>
            <c:showCatName val="0"/>
            <c:showSerName val="0"/>
            <c:showPercent val="0"/>
            <c:showLeaderLines val="0"/>
          </c:dLbls>
          <c:cat>
            <c:strRef>
              <c:f>'Time to prediction'!$A$2:$A$24</c:f>
              <c:strCache>
                <c:ptCount val="23"/>
                <c:pt idx="0">
                  <c:v>10</c:v>
                </c:pt>
                <c:pt idx="1">
                  <c:v>20</c:v>
                </c:pt>
                <c:pt idx="2">
                  <c:v>30</c:v>
                </c:pt>
                <c:pt idx="3">
                  <c:v>40</c:v>
                </c:pt>
                <c:pt idx="4">
                  <c:v>50</c:v>
                </c:pt>
                <c:pt idx="5">
                  <c:v>60</c:v>
                </c:pt>
                <c:pt idx="6">
                  <c:v>70</c:v>
                </c:pt>
                <c:pt idx="7">
                  <c:v>80</c:v>
                </c:pt>
                <c:pt idx="8">
                  <c:v>90</c:v>
                </c:pt>
                <c:pt idx="9">
                  <c:v>100</c:v>
                </c:pt>
                <c:pt idx="10">
                  <c:v>110</c:v>
                </c:pt>
                <c:pt idx="11">
                  <c:v>120</c:v>
                </c:pt>
                <c:pt idx="12">
                  <c:v>130</c:v>
                </c:pt>
                <c:pt idx="13">
                  <c:v>140</c:v>
                </c:pt>
                <c:pt idx="14">
                  <c:v>150</c:v>
                </c:pt>
                <c:pt idx="15">
                  <c:v>160</c:v>
                </c:pt>
                <c:pt idx="16">
                  <c:v>170</c:v>
                </c:pt>
                <c:pt idx="17">
                  <c:v>180</c:v>
                </c:pt>
                <c:pt idx="18">
                  <c:v>190</c:v>
                </c:pt>
                <c:pt idx="19">
                  <c:v>200</c:v>
                </c:pt>
                <c:pt idx="20">
                  <c:v>210</c:v>
                </c:pt>
                <c:pt idx="21">
                  <c:v>220</c:v>
                </c:pt>
                <c:pt idx="22">
                  <c:v>10000</c:v>
                </c:pt>
              </c:strCache>
            </c:strRef>
          </c:cat>
          <c:val>
            <c:numRef>
              <c:f>'Time to prediction'!$J$2:$J$24</c:f>
              <c:numCache>
                <c:formatCode>General</c:formatCode>
                <c:ptCount val="23"/>
                <c:pt idx="0">
                  <c:v>0.0555555555555556</c:v>
                </c:pt>
                <c:pt idx="1">
                  <c:v>0.222222222222222</c:v>
                </c:pt>
                <c:pt idx="2">
                  <c:v>0.222222222222222</c:v>
                </c:pt>
                <c:pt idx="3">
                  <c:v>0.111111111111111</c:v>
                </c:pt>
                <c:pt idx="4">
                  <c:v>0.166666666666667</c:v>
                </c:pt>
                <c:pt idx="5">
                  <c:v>0.0555555555555554</c:v>
                </c:pt>
                <c:pt idx="6">
                  <c:v>0</c:v>
                </c:pt>
                <c:pt idx="7">
                  <c:v>0</c:v>
                </c:pt>
                <c:pt idx="8">
                  <c:v>0</c:v>
                </c:pt>
                <c:pt idx="9">
                  <c:v>0</c:v>
                </c:pt>
                <c:pt idx="10">
                  <c:v>0</c:v>
                </c:pt>
                <c:pt idx="11">
                  <c:v>0.0555555555555555</c:v>
                </c:pt>
                <c:pt idx="12">
                  <c:v>0</c:v>
                </c:pt>
                <c:pt idx="13">
                  <c:v>0</c:v>
                </c:pt>
                <c:pt idx="14">
                  <c:v>0</c:v>
                </c:pt>
                <c:pt idx="15">
                  <c:v>0.0555555555555557</c:v>
                </c:pt>
                <c:pt idx="16">
                  <c:v>0</c:v>
                </c:pt>
                <c:pt idx="17">
                  <c:v>0</c:v>
                </c:pt>
                <c:pt idx="18">
                  <c:v>0</c:v>
                </c:pt>
                <c:pt idx="19">
                  <c:v>0</c:v>
                </c:pt>
                <c:pt idx="20">
                  <c:v>0.0555555555555555</c:v>
                </c:pt>
                <c:pt idx="21">
                  <c:v>0</c:v>
                </c:pt>
                <c:pt idx="22">
                  <c:v>0</c:v>
                </c:pt>
              </c:numCache>
            </c:numRef>
          </c:val>
        </c:ser>
        <c:ser>
          <c:idx val="1"/>
          <c:order val="1"/>
          <c:tx>
            <c:strRef>
              <c:f>'Time to prediction'!$K$1</c:f>
              <c:strCache>
                <c:ptCount val="1"/>
                <c:pt idx="0">
                  <c:v>Number of predictions that far out - Late</c:v>
                </c:pt>
              </c:strCache>
            </c:strRef>
          </c:tx>
          <c:spPr>
            <a:ln>
              <a:noFill/>
            </a:ln>
          </c:spPr>
          <c:invertIfNegative val="0"/>
          <c:dLbls>
            <c:dLblPos val="outEnd"/>
            <c:showLegendKey val="0"/>
            <c:showVal val="0"/>
            <c:showCatName val="0"/>
            <c:showSerName val="0"/>
            <c:showPercent val="0"/>
            <c:showLeaderLines val="0"/>
          </c:dLbls>
          <c:cat>
            <c:strRef>
              <c:f>'Time to prediction'!$A$2:$A$24</c:f>
              <c:strCache>
                <c:ptCount val="23"/>
                <c:pt idx="0">
                  <c:v>10</c:v>
                </c:pt>
                <c:pt idx="1">
                  <c:v>20</c:v>
                </c:pt>
                <c:pt idx="2">
                  <c:v>30</c:v>
                </c:pt>
                <c:pt idx="3">
                  <c:v>40</c:v>
                </c:pt>
                <c:pt idx="4">
                  <c:v>50</c:v>
                </c:pt>
                <c:pt idx="5">
                  <c:v>60</c:v>
                </c:pt>
                <c:pt idx="6">
                  <c:v>70</c:v>
                </c:pt>
                <c:pt idx="7">
                  <c:v>80</c:v>
                </c:pt>
                <c:pt idx="8">
                  <c:v>90</c:v>
                </c:pt>
                <c:pt idx="9">
                  <c:v>100</c:v>
                </c:pt>
                <c:pt idx="10">
                  <c:v>110</c:v>
                </c:pt>
                <c:pt idx="11">
                  <c:v>120</c:v>
                </c:pt>
                <c:pt idx="12">
                  <c:v>130</c:v>
                </c:pt>
                <c:pt idx="13">
                  <c:v>140</c:v>
                </c:pt>
                <c:pt idx="14">
                  <c:v>150</c:v>
                </c:pt>
                <c:pt idx="15">
                  <c:v>160</c:v>
                </c:pt>
                <c:pt idx="16">
                  <c:v>170</c:v>
                </c:pt>
                <c:pt idx="17">
                  <c:v>180</c:v>
                </c:pt>
                <c:pt idx="18">
                  <c:v>190</c:v>
                </c:pt>
                <c:pt idx="19">
                  <c:v>200</c:v>
                </c:pt>
                <c:pt idx="20">
                  <c:v>210</c:v>
                </c:pt>
                <c:pt idx="21">
                  <c:v>220</c:v>
                </c:pt>
                <c:pt idx="22">
                  <c:v>10000</c:v>
                </c:pt>
              </c:strCache>
            </c:strRef>
          </c:cat>
          <c:val>
            <c:numRef>
              <c:f>'Time to prediction'!$K$2:$K$24</c:f>
              <c:numCache>
                <c:formatCode>General</c:formatCode>
                <c:ptCount val="23"/>
                <c:pt idx="0">
                  <c:v>0.025</c:v>
                </c:pt>
                <c:pt idx="1">
                  <c:v>0.25</c:v>
                </c:pt>
                <c:pt idx="2">
                  <c:v>0.175</c:v>
                </c:pt>
                <c:pt idx="3">
                  <c:v>0.125</c:v>
                </c:pt>
                <c:pt idx="4">
                  <c:v>0.075</c:v>
                </c:pt>
                <c:pt idx="5">
                  <c:v>0.1</c:v>
                </c:pt>
                <c:pt idx="6">
                  <c:v>0</c:v>
                </c:pt>
                <c:pt idx="7">
                  <c:v>0</c:v>
                </c:pt>
                <c:pt idx="8">
                  <c:v>0.025</c:v>
                </c:pt>
                <c:pt idx="9">
                  <c:v>0.0499999999999998</c:v>
                </c:pt>
                <c:pt idx="10">
                  <c:v>0.1</c:v>
                </c:pt>
                <c:pt idx="11">
                  <c:v>0</c:v>
                </c:pt>
                <c:pt idx="12">
                  <c:v>0</c:v>
                </c:pt>
                <c:pt idx="13">
                  <c:v>0</c:v>
                </c:pt>
                <c:pt idx="14">
                  <c:v>0</c:v>
                </c:pt>
                <c:pt idx="15">
                  <c:v>0</c:v>
                </c:pt>
                <c:pt idx="16">
                  <c:v>0</c:v>
                </c:pt>
                <c:pt idx="17">
                  <c:v>0</c:v>
                </c:pt>
                <c:pt idx="18">
                  <c:v>0.025</c:v>
                </c:pt>
                <c:pt idx="19">
                  <c:v>0</c:v>
                </c:pt>
                <c:pt idx="20">
                  <c:v>0.025</c:v>
                </c:pt>
                <c:pt idx="21">
                  <c:v>0</c:v>
                </c:pt>
                <c:pt idx="22">
                  <c:v>0.0249999999999999</c:v>
                </c:pt>
              </c:numCache>
            </c:numRef>
          </c:val>
        </c:ser>
        <c:gapWidth val="150"/>
        <c:overlap val="0"/>
        <c:axId val="93783394"/>
        <c:axId val="69886832"/>
      </c:barChart>
      <c:catAx>
        <c:axId val="93783394"/>
        <c:scaling>
          <c:orientation val="minMax"/>
        </c:scaling>
        <c:delete val="0"/>
        <c:axPos val="b"/>
        <c:numFmt formatCode="General"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69886832"/>
        <c:crosses val="autoZero"/>
        <c:auto val="1"/>
        <c:lblAlgn val="ctr"/>
        <c:lblOffset val="100"/>
      </c:catAx>
      <c:valAx>
        <c:axId val="69886832"/>
        <c:scaling>
          <c:orientation val="minMax"/>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93783394"/>
        <c:crosses val="autoZero"/>
      </c:valAx>
      <c:spPr>
        <a:solidFill>
          <a:srgbClr val="ffffff"/>
        </a:solidFill>
        <a:ln>
          <a:noFill/>
        </a:ln>
      </c:spPr>
    </c:plotArea>
    <c:legend>
      <c:legendPos val="r"/>
      <c:overlay val="0"/>
      <c:spPr>
        <a:noFill/>
        <a:ln>
          <a:noFill/>
        </a:ln>
      </c:spPr>
    </c:legend>
    <c:plotVisOnly val="1"/>
    <c:dispBlanksAs val="gap"/>
  </c:chart>
  <c:spPr>
    <a:solidFill>
      <a:srgbClr val="ffffff"/>
    </a:solidFill>
    <a:ln>
      <a:noFill/>
    </a:ln>
  </c:spPr>
</c:chartSpace>
</file>

<file path=xl/charts/chart23.xml><?xml version="1.0" encoding="utf-8"?>
<c:chartSpace xmlns:c="http://schemas.openxmlformats.org/drawingml/2006/chart" xmlns:a="http://schemas.openxmlformats.org/drawingml/2006/main" xmlns:r="http://schemas.openxmlformats.org/officeDocument/2006/relationships">
  <c:lang val="en-US"/>
  <c:roundedCorners val="0"/>
  <c:chart>
    <c:plotArea>
      <c:barChart>
        <c:barDir val="col"/>
        <c:grouping val="clustered"/>
        <c:varyColors val="0"/>
        <c:ser>
          <c:idx val="0"/>
          <c:order val="0"/>
          <c:tx>
            <c:strRef>
              <c:f>'Time to prediction (2)'!$G$1</c:f>
              <c:strCache>
                <c:ptCount val="1"/>
                <c:pt idx="0">
                  <c:v>Cumulative early predictions</c:v>
                </c:pt>
              </c:strCache>
            </c:strRef>
          </c:tx>
          <c:spPr>
            <a:ln>
              <a:noFill/>
            </a:ln>
          </c:spPr>
          <c:invertIfNegative val="0"/>
          <c:dLbls>
            <c:dLblPos val="outEnd"/>
            <c:showLegendKey val="0"/>
            <c:showVal val="0"/>
            <c:showCatName val="0"/>
            <c:showSerName val="0"/>
            <c:showPercent val="0"/>
            <c:showLeaderLines val="0"/>
          </c:dLbls>
          <c:cat>
            <c:strRef>
              <c:f>'Time to prediction (2)'!$A$2:$A$207</c:f>
              <c:strCache>
                <c:ptCount val="20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strCache>
            </c:strRef>
          </c:cat>
          <c:val>
            <c:numRef>
              <c:f>'Time to prediction (2)'!$G$2:$G$207</c:f>
              <c:numCache>
                <c:formatCode>General</c:formatCode>
                <c:ptCount val="206"/>
                <c:pt idx="0">
                  <c:v>0</c:v>
                </c:pt>
                <c:pt idx="1">
                  <c:v>0</c:v>
                </c:pt>
                <c:pt idx="2">
                  <c:v>0</c:v>
                </c:pt>
                <c:pt idx="3">
                  <c:v>0</c:v>
                </c:pt>
                <c:pt idx="4">
                  <c:v>0</c:v>
                </c:pt>
                <c:pt idx="5">
                  <c:v>0</c:v>
                </c:pt>
                <c:pt idx="6">
                  <c:v>0.0555555555555556</c:v>
                </c:pt>
                <c:pt idx="7">
                  <c:v>0.0555555555555556</c:v>
                </c:pt>
                <c:pt idx="8">
                  <c:v>0.0555555555555556</c:v>
                </c:pt>
                <c:pt idx="9">
                  <c:v>0.0555555555555556</c:v>
                </c:pt>
                <c:pt idx="10">
                  <c:v>0.111111111111111</c:v>
                </c:pt>
                <c:pt idx="11">
                  <c:v>0.111111111111111</c:v>
                </c:pt>
                <c:pt idx="12">
                  <c:v>0.111111111111111</c:v>
                </c:pt>
                <c:pt idx="13">
                  <c:v>0.111111111111111</c:v>
                </c:pt>
                <c:pt idx="14">
                  <c:v>0.111111111111111</c:v>
                </c:pt>
                <c:pt idx="15">
                  <c:v>0.222222222222222</c:v>
                </c:pt>
                <c:pt idx="16">
                  <c:v>0.277777777777778</c:v>
                </c:pt>
                <c:pt idx="17">
                  <c:v>0.277777777777778</c:v>
                </c:pt>
                <c:pt idx="18">
                  <c:v>0.277777777777778</c:v>
                </c:pt>
                <c:pt idx="19">
                  <c:v>0.277777777777778</c:v>
                </c:pt>
                <c:pt idx="20">
                  <c:v>0.333333333333333</c:v>
                </c:pt>
                <c:pt idx="21">
                  <c:v>0.388888888888889</c:v>
                </c:pt>
                <c:pt idx="22">
                  <c:v>0.388888888888889</c:v>
                </c:pt>
                <c:pt idx="23">
                  <c:v>0.388888888888889</c:v>
                </c:pt>
                <c:pt idx="24">
                  <c:v>0.444444444444444</c:v>
                </c:pt>
                <c:pt idx="25">
                  <c:v>0.5</c:v>
                </c:pt>
                <c:pt idx="26">
                  <c:v>0.5</c:v>
                </c:pt>
                <c:pt idx="27">
                  <c:v>0.5</c:v>
                </c:pt>
                <c:pt idx="28">
                  <c:v>0.5</c:v>
                </c:pt>
                <c:pt idx="29">
                  <c:v>0.5</c:v>
                </c:pt>
                <c:pt idx="30">
                  <c:v>0.5</c:v>
                </c:pt>
                <c:pt idx="31">
                  <c:v>0.5</c:v>
                </c:pt>
                <c:pt idx="32">
                  <c:v>0.5</c:v>
                </c:pt>
                <c:pt idx="33">
                  <c:v>0.5</c:v>
                </c:pt>
                <c:pt idx="34">
                  <c:v>0.5</c:v>
                </c:pt>
                <c:pt idx="35">
                  <c:v>0.555555555555556</c:v>
                </c:pt>
                <c:pt idx="36">
                  <c:v>0.555555555555556</c:v>
                </c:pt>
                <c:pt idx="37">
                  <c:v>0.611111111111111</c:v>
                </c:pt>
                <c:pt idx="38">
                  <c:v>0.611111111111111</c:v>
                </c:pt>
                <c:pt idx="39">
                  <c:v>0.611111111111111</c:v>
                </c:pt>
                <c:pt idx="40">
                  <c:v>0.722222222222222</c:v>
                </c:pt>
                <c:pt idx="41">
                  <c:v>0.777777777777778</c:v>
                </c:pt>
                <c:pt idx="42">
                  <c:v>0.777777777777778</c:v>
                </c:pt>
                <c:pt idx="43">
                  <c:v>0.777777777777778</c:v>
                </c:pt>
                <c:pt idx="44">
                  <c:v>0.777777777777778</c:v>
                </c:pt>
                <c:pt idx="45">
                  <c:v>0.777777777777778</c:v>
                </c:pt>
                <c:pt idx="46">
                  <c:v>0.777777777777778</c:v>
                </c:pt>
                <c:pt idx="47">
                  <c:v>0.777777777777778</c:v>
                </c:pt>
                <c:pt idx="48">
                  <c:v>0.777777777777778</c:v>
                </c:pt>
                <c:pt idx="49">
                  <c:v>0.777777777777778</c:v>
                </c:pt>
                <c:pt idx="50">
                  <c:v>0.777777777777778</c:v>
                </c:pt>
                <c:pt idx="51">
                  <c:v>0.777777777777778</c:v>
                </c:pt>
                <c:pt idx="52">
                  <c:v>0.777777777777778</c:v>
                </c:pt>
                <c:pt idx="53">
                  <c:v>0.777777777777778</c:v>
                </c:pt>
                <c:pt idx="54">
                  <c:v>0.777777777777778</c:v>
                </c:pt>
                <c:pt idx="55">
                  <c:v>0.833333333333333</c:v>
                </c:pt>
                <c:pt idx="56">
                  <c:v>0.833333333333333</c:v>
                </c:pt>
                <c:pt idx="57">
                  <c:v>0.833333333333333</c:v>
                </c:pt>
                <c:pt idx="58">
                  <c:v>0.833333333333333</c:v>
                </c:pt>
                <c:pt idx="59">
                  <c:v>0.833333333333333</c:v>
                </c:pt>
                <c:pt idx="60">
                  <c:v>0.833333333333333</c:v>
                </c:pt>
                <c:pt idx="61">
                  <c:v>0.833333333333333</c:v>
                </c:pt>
                <c:pt idx="62">
                  <c:v>0.833333333333333</c:v>
                </c:pt>
                <c:pt idx="63">
                  <c:v>0.833333333333333</c:v>
                </c:pt>
                <c:pt idx="64">
                  <c:v>0.833333333333333</c:v>
                </c:pt>
                <c:pt idx="65">
                  <c:v>0.833333333333333</c:v>
                </c:pt>
                <c:pt idx="66">
                  <c:v>0.833333333333333</c:v>
                </c:pt>
                <c:pt idx="67">
                  <c:v>0.833333333333333</c:v>
                </c:pt>
                <c:pt idx="68">
                  <c:v>0.833333333333333</c:v>
                </c:pt>
                <c:pt idx="69">
                  <c:v>0.833333333333333</c:v>
                </c:pt>
                <c:pt idx="70">
                  <c:v>0.833333333333333</c:v>
                </c:pt>
                <c:pt idx="71">
                  <c:v>0.833333333333333</c:v>
                </c:pt>
                <c:pt idx="72">
                  <c:v>0.833333333333333</c:v>
                </c:pt>
                <c:pt idx="73">
                  <c:v>0.833333333333333</c:v>
                </c:pt>
                <c:pt idx="74">
                  <c:v>0.833333333333333</c:v>
                </c:pt>
                <c:pt idx="75">
                  <c:v>0.833333333333333</c:v>
                </c:pt>
                <c:pt idx="76">
                  <c:v>0.833333333333333</c:v>
                </c:pt>
                <c:pt idx="77">
                  <c:v>0.833333333333333</c:v>
                </c:pt>
                <c:pt idx="78">
                  <c:v>0.833333333333333</c:v>
                </c:pt>
                <c:pt idx="79">
                  <c:v>0.833333333333333</c:v>
                </c:pt>
                <c:pt idx="80">
                  <c:v>0.833333333333333</c:v>
                </c:pt>
                <c:pt idx="81">
                  <c:v>0.833333333333333</c:v>
                </c:pt>
                <c:pt idx="82">
                  <c:v>0.833333333333333</c:v>
                </c:pt>
                <c:pt idx="83">
                  <c:v>0.833333333333333</c:v>
                </c:pt>
                <c:pt idx="84">
                  <c:v>0.833333333333333</c:v>
                </c:pt>
                <c:pt idx="85">
                  <c:v>0.833333333333333</c:v>
                </c:pt>
                <c:pt idx="86">
                  <c:v>0.833333333333333</c:v>
                </c:pt>
                <c:pt idx="87">
                  <c:v>0.833333333333333</c:v>
                </c:pt>
                <c:pt idx="88">
                  <c:v>0.833333333333333</c:v>
                </c:pt>
                <c:pt idx="89">
                  <c:v>0.833333333333333</c:v>
                </c:pt>
                <c:pt idx="90">
                  <c:v>0.833333333333333</c:v>
                </c:pt>
                <c:pt idx="91">
                  <c:v>0.833333333333333</c:v>
                </c:pt>
                <c:pt idx="92">
                  <c:v>0.833333333333333</c:v>
                </c:pt>
                <c:pt idx="93">
                  <c:v>0.833333333333333</c:v>
                </c:pt>
                <c:pt idx="94">
                  <c:v>0.833333333333333</c:v>
                </c:pt>
                <c:pt idx="95">
                  <c:v>0.833333333333333</c:v>
                </c:pt>
                <c:pt idx="96">
                  <c:v>0.833333333333333</c:v>
                </c:pt>
                <c:pt idx="97">
                  <c:v>0.833333333333333</c:v>
                </c:pt>
                <c:pt idx="98">
                  <c:v>0.833333333333333</c:v>
                </c:pt>
                <c:pt idx="99">
                  <c:v>0.833333333333333</c:v>
                </c:pt>
                <c:pt idx="100">
                  <c:v>0.833333333333333</c:v>
                </c:pt>
                <c:pt idx="101">
                  <c:v>0.833333333333333</c:v>
                </c:pt>
                <c:pt idx="102">
                  <c:v>0.833333333333333</c:v>
                </c:pt>
                <c:pt idx="103">
                  <c:v>0.833333333333333</c:v>
                </c:pt>
                <c:pt idx="104">
                  <c:v>0.833333333333333</c:v>
                </c:pt>
                <c:pt idx="105">
                  <c:v>0.833333333333333</c:v>
                </c:pt>
                <c:pt idx="106">
                  <c:v>0.833333333333333</c:v>
                </c:pt>
                <c:pt idx="107">
                  <c:v>0.833333333333333</c:v>
                </c:pt>
                <c:pt idx="108">
                  <c:v>0.833333333333333</c:v>
                </c:pt>
                <c:pt idx="109">
                  <c:v>0.833333333333333</c:v>
                </c:pt>
                <c:pt idx="110">
                  <c:v>0.888888888888889</c:v>
                </c:pt>
                <c:pt idx="111">
                  <c:v>0.888888888888889</c:v>
                </c:pt>
                <c:pt idx="112">
                  <c:v>0.888888888888889</c:v>
                </c:pt>
                <c:pt idx="113">
                  <c:v>0.888888888888889</c:v>
                </c:pt>
                <c:pt idx="114">
                  <c:v>0.888888888888889</c:v>
                </c:pt>
                <c:pt idx="115">
                  <c:v>0.888888888888889</c:v>
                </c:pt>
                <c:pt idx="116">
                  <c:v>0.888888888888889</c:v>
                </c:pt>
                <c:pt idx="117">
                  <c:v>0.888888888888889</c:v>
                </c:pt>
                <c:pt idx="118">
                  <c:v>0.888888888888889</c:v>
                </c:pt>
                <c:pt idx="119">
                  <c:v>0.888888888888889</c:v>
                </c:pt>
                <c:pt idx="120">
                  <c:v>0.888888888888889</c:v>
                </c:pt>
                <c:pt idx="121">
                  <c:v>0.888888888888889</c:v>
                </c:pt>
                <c:pt idx="122">
                  <c:v>0.888888888888889</c:v>
                </c:pt>
                <c:pt idx="123">
                  <c:v>0.888888888888889</c:v>
                </c:pt>
                <c:pt idx="124">
                  <c:v>0.888888888888889</c:v>
                </c:pt>
                <c:pt idx="125">
                  <c:v>0.888888888888889</c:v>
                </c:pt>
                <c:pt idx="126">
                  <c:v>0.888888888888889</c:v>
                </c:pt>
                <c:pt idx="127">
                  <c:v>0.888888888888889</c:v>
                </c:pt>
                <c:pt idx="128">
                  <c:v>0.888888888888889</c:v>
                </c:pt>
                <c:pt idx="129">
                  <c:v>0.888888888888889</c:v>
                </c:pt>
                <c:pt idx="130">
                  <c:v>0.888888888888889</c:v>
                </c:pt>
                <c:pt idx="131">
                  <c:v>0.888888888888889</c:v>
                </c:pt>
                <c:pt idx="132">
                  <c:v>0.888888888888889</c:v>
                </c:pt>
                <c:pt idx="133">
                  <c:v>0.888888888888889</c:v>
                </c:pt>
                <c:pt idx="134">
                  <c:v>0.888888888888889</c:v>
                </c:pt>
                <c:pt idx="135">
                  <c:v>0.888888888888889</c:v>
                </c:pt>
                <c:pt idx="136">
                  <c:v>0.888888888888889</c:v>
                </c:pt>
                <c:pt idx="137">
                  <c:v>0.888888888888889</c:v>
                </c:pt>
                <c:pt idx="138">
                  <c:v>0.888888888888889</c:v>
                </c:pt>
                <c:pt idx="139">
                  <c:v>0.888888888888889</c:v>
                </c:pt>
                <c:pt idx="140">
                  <c:v>0.888888888888889</c:v>
                </c:pt>
                <c:pt idx="141">
                  <c:v>0.888888888888889</c:v>
                </c:pt>
                <c:pt idx="142">
                  <c:v>0.888888888888889</c:v>
                </c:pt>
                <c:pt idx="143">
                  <c:v>0.888888888888889</c:v>
                </c:pt>
                <c:pt idx="144">
                  <c:v>0.888888888888889</c:v>
                </c:pt>
                <c:pt idx="145">
                  <c:v>0.888888888888889</c:v>
                </c:pt>
                <c:pt idx="146">
                  <c:v>0.888888888888889</c:v>
                </c:pt>
                <c:pt idx="147">
                  <c:v>0.888888888888889</c:v>
                </c:pt>
                <c:pt idx="148">
                  <c:v>0.888888888888889</c:v>
                </c:pt>
                <c:pt idx="149">
                  <c:v>0.888888888888889</c:v>
                </c:pt>
                <c:pt idx="150">
                  <c:v>0.888888888888889</c:v>
                </c:pt>
                <c:pt idx="151">
                  <c:v>0.888888888888889</c:v>
                </c:pt>
                <c:pt idx="152">
                  <c:v>0.888888888888889</c:v>
                </c:pt>
                <c:pt idx="153">
                  <c:v>0.888888888888889</c:v>
                </c:pt>
                <c:pt idx="154">
                  <c:v>0.888888888888889</c:v>
                </c:pt>
                <c:pt idx="155">
                  <c:v>0.944444444444444</c:v>
                </c:pt>
                <c:pt idx="156">
                  <c:v>0.944444444444444</c:v>
                </c:pt>
                <c:pt idx="157">
                  <c:v>0.944444444444444</c:v>
                </c:pt>
                <c:pt idx="158">
                  <c:v>0.944444444444444</c:v>
                </c:pt>
                <c:pt idx="159">
                  <c:v>0.944444444444444</c:v>
                </c:pt>
                <c:pt idx="160">
                  <c:v>0.944444444444444</c:v>
                </c:pt>
                <c:pt idx="161">
                  <c:v>0.944444444444444</c:v>
                </c:pt>
                <c:pt idx="162">
                  <c:v>0.944444444444444</c:v>
                </c:pt>
                <c:pt idx="163">
                  <c:v>0.944444444444444</c:v>
                </c:pt>
                <c:pt idx="164">
                  <c:v>0.944444444444444</c:v>
                </c:pt>
                <c:pt idx="165">
                  <c:v>0.944444444444444</c:v>
                </c:pt>
                <c:pt idx="166">
                  <c:v>0.944444444444444</c:v>
                </c:pt>
                <c:pt idx="167">
                  <c:v>0.944444444444444</c:v>
                </c:pt>
                <c:pt idx="168">
                  <c:v>0.944444444444444</c:v>
                </c:pt>
                <c:pt idx="169">
                  <c:v>0.944444444444444</c:v>
                </c:pt>
                <c:pt idx="170">
                  <c:v>0.944444444444444</c:v>
                </c:pt>
                <c:pt idx="171">
                  <c:v>0.944444444444444</c:v>
                </c:pt>
                <c:pt idx="172">
                  <c:v>0.944444444444444</c:v>
                </c:pt>
                <c:pt idx="173">
                  <c:v>0.944444444444444</c:v>
                </c:pt>
                <c:pt idx="174">
                  <c:v>0.944444444444444</c:v>
                </c:pt>
                <c:pt idx="175">
                  <c:v>0.944444444444444</c:v>
                </c:pt>
                <c:pt idx="176">
                  <c:v>0.944444444444444</c:v>
                </c:pt>
                <c:pt idx="177">
                  <c:v>0.944444444444444</c:v>
                </c:pt>
                <c:pt idx="178">
                  <c:v>0.944444444444444</c:v>
                </c:pt>
                <c:pt idx="179">
                  <c:v>0.944444444444444</c:v>
                </c:pt>
                <c:pt idx="180">
                  <c:v>0.944444444444444</c:v>
                </c:pt>
                <c:pt idx="181">
                  <c:v>0.944444444444444</c:v>
                </c:pt>
                <c:pt idx="182">
                  <c:v>0.944444444444444</c:v>
                </c:pt>
                <c:pt idx="183">
                  <c:v>0.944444444444444</c:v>
                </c:pt>
                <c:pt idx="184">
                  <c:v>0.944444444444444</c:v>
                </c:pt>
                <c:pt idx="185">
                  <c:v>0.944444444444444</c:v>
                </c:pt>
                <c:pt idx="186">
                  <c:v>0.944444444444444</c:v>
                </c:pt>
                <c:pt idx="187">
                  <c:v>0.944444444444444</c:v>
                </c:pt>
                <c:pt idx="188">
                  <c:v>0.944444444444444</c:v>
                </c:pt>
                <c:pt idx="189">
                  <c:v>0.944444444444444</c:v>
                </c:pt>
                <c:pt idx="190">
                  <c:v>0.944444444444444</c:v>
                </c:pt>
                <c:pt idx="191">
                  <c:v>0.944444444444444</c:v>
                </c:pt>
                <c:pt idx="192">
                  <c:v>0.944444444444444</c:v>
                </c:pt>
                <c:pt idx="193">
                  <c:v>0.944444444444444</c:v>
                </c:pt>
                <c:pt idx="194">
                  <c:v>0.944444444444444</c:v>
                </c:pt>
                <c:pt idx="195">
                  <c:v>0.944444444444444</c:v>
                </c:pt>
                <c:pt idx="196">
                  <c:v>0.944444444444444</c:v>
                </c:pt>
                <c:pt idx="197">
                  <c:v>0.944444444444444</c:v>
                </c:pt>
                <c:pt idx="198">
                  <c:v>0.944444444444444</c:v>
                </c:pt>
                <c:pt idx="199">
                  <c:v>0.944444444444444</c:v>
                </c:pt>
                <c:pt idx="200">
                  <c:v>0.944444444444444</c:v>
                </c:pt>
                <c:pt idx="201">
                  <c:v>0.944444444444444</c:v>
                </c:pt>
                <c:pt idx="202">
                  <c:v>0.944444444444444</c:v>
                </c:pt>
                <c:pt idx="203">
                  <c:v>0.944444444444444</c:v>
                </c:pt>
                <c:pt idx="204">
                  <c:v>0.944444444444444</c:v>
                </c:pt>
                <c:pt idx="205">
                  <c:v>1</c:v>
                </c:pt>
              </c:numCache>
            </c:numRef>
          </c:val>
        </c:ser>
        <c:ser>
          <c:idx val="1"/>
          <c:order val="1"/>
          <c:tx>
            <c:strRef>
              <c:f>'Time to prediction (2)'!$H$1</c:f>
              <c:strCache>
                <c:ptCount val="1"/>
                <c:pt idx="0">
                  <c:v>Cumulative late predictions</c:v>
                </c:pt>
              </c:strCache>
            </c:strRef>
          </c:tx>
          <c:spPr>
            <a:ln>
              <a:noFill/>
            </a:ln>
          </c:spPr>
          <c:invertIfNegative val="0"/>
          <c:dLbls>
            <c:dLblPos val="outEnd"/>
            <c:showLegendKey val="0"/>
            <c:showVal val="0"/>
            <c:showCatName val="0"/>
            <c:showSerName val="0"/>
            <c:showPercent val="0"/>
            <c:showLeaderLines val="0"/>
          </c:dLbls>
          <c:cat>
            <c:strRef>
              <c:f>'Time to prediction (2)'!$A$2:$A$207</c:f>
              <c:strCache>
                <c:ptCount val="20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strCache>
            </c:strRef>
          </c:cat>
          <c:val>
            <c:numRef>
              <c:f>'Time to prediction (2)'!$H$2:$H$207</c:f>
              <c:numCache>
                <c:formatCode>General</c:formatCode>
                <c:ptCount val="206"/>
                <c:pt idx="0">
                  <c:v>0</c:v>
                </c:pt>
                <c:pt idx="1">
                  <c:v>0</c:v>
                </c:pt>
                <c:pt idx="2">
                  <c:v>0</c:v>
                </c:pt>
                <c:pt idx="3">
                  <c:v>0</c:v>
                </c:pt>
                <c:pt idx="4">
                  <c:v>0</c:v>
                </c:pt>
                <c:pt idx="5">
                  <c:v>0</c:v>
                </c:pt>
                <c:pt idx="6">
                  <c:v>0</c:v>
                </c:pt>
                <c:pt idx="7">
                  <c:v>0</c:v>
                </c:pt>
                <c:pt idx="8">
                  <c:v>0.025</c:v>
                </c:pt>
                <c:pt idx="9">
                  <c:v>0.025</c:v>
                </c:pt>
                <c:pt idx="10">
                  <c:v>0.05</c:v>
                </c:pt>
                <c:pt idx="11">
                  <c:v>0.05</c:v>
                </c:pt>
                <c:pt idx="12">
                  <c:v>0.05</c:v>
                </c:pt>
                <c:pt idx="13">
                  <c:v>0.05</c:v>
                </c:pt>
                <c:pt idx="14">
                  <c:v>0.075</c:v>
                </c:pt>
                <c:pt idx="15">
                  <c:v>0.1</c:v>
                </c:pt>
                <c:pt idx="16">
                  <c:v>0.125</c:v>
                </c:pt>
                <c:pt idx="17">
                  <c:v>0.125</c:v>
                </c:pt>
                <c:pt idx="18">
                  <c:v>0.225</c:v>
                </c:pt>
                <c:pt idx="19">
                  <c:v>0.275</c:v>
                </c:pt>
                <c:pt idx="20">
                  <c:v>0.325</c:v>
                </c:pt>
                <c:pt idx="21">
                  <c:v>0.325</c:v>
                </c:pt>
                <c:pt idx="22">
                  <c:v>0.325</c:v>
                </c:pt>
                <c:pt idx="23">
                  <c:v>0.375</c:v>
                </c:pt>
                <c:pt idx="24">
                  <c:v>0.375</c:v>
                </c:pt>
                <c:pt idx="25">
                  <c:v>0.375</c:v>
                </c:pt>
                <c:pt idx="26">
                  <c:v>0.375</c:v>
                </c:pt>
                <c:pt idx="27">
                  <c:v>0.4</c:v>
                </c:pt>
                <c:pt idx="28">
                  <c:v>0.425</c:v>
                </c:pt>
                <c:pt idx="29">
                  <c:v>0.45</c:v>
                </c:pt>
                <c:pt idx="30">
                  <c:v>0.525</c:v>
                </c:pt>
                <c:pt idx="31">
                  <c:v>0.525</c:v>
                </c:pt>
                <c:pt idx="32">
                  <c:v>0.525</c:v>
                </c:pt>
                <c:pt idx="33">
                  <c:v>0.55</c:v>
                </c:pt>
                <c:pt idx="34">
                  <c:v>0.55</c:v>
                </c:pt>
                <c:pt idx="35">
                  <c:v>0.55</c:v>
                </c:pt>
                <c:pt idx="36">
                  <c:v>0.55</c:v>
                </c:pt>
                <c:pt idx="37">
                  <c:v>0.55</c:v>
                </c:pt>
                <c:pt idx="38">
                  <c:v>0.575</c:v>
                </c:pt>
                <c:pt idx="39">
                  <c:v>0.575</c:v>
                </c:pt>
                <c:pt idx="40">
                  <c:v>0.625</c:v>
                </c:pt>
                <c:pt idx="41">
                  <c:v>0.625</c:v>
                </c:pt>
                <c:pt idx="42">
                  <c:v>0.625</c:v>
                </c:pt>
                <c:pt idx="43">
                  <c:v>0.625</c:v>
                </c:pt>
                <c:pt idx="44">
                  <c:v>0.625</c:v>
                </c:pt>
                <c:pt idx="45">
                  <c:v>0.625</c:v>
                </c:pt>
                <c:pt idx="46">
                  <c:v>0.65</c:v>
                </c:pt>
                <c:pt idx="47">
                  <c:v>0.65</c:v>
                </c:pt>
                <c:pt idx="48">
                  <c:v>0.65</c:v>
                </c:pt>
                <c:pt idx="49">
                  <c:v>0.65</c:v>
                </c:pt>
                <c:pt idx="50">
                  <c:v>0.7</c:v>
                </c:pt>
                <c:pt idx="51">
                  <c:v>0.725</c:v>
                </c:pt>
                <c:pt idx="52">
                  <c:v>0.725</c:v>
                </c:pt>
                <c:pt idx="53">
                  <c:v>0.725</c:v>
                </c:pt>
                <c:pt idx="54">
                  <c:v>0.725</c:v>
                </c:pt>
                <c:pt idx="55">
                  <c:v>0.725</c:v>
                </c:pt>
                <c:pt idx="56">
                  <c:v>0.725</c:v>
                </c:pt>
                <c:pt idx="57">
                  <c:v>0.725</c:v>
                </c:pt>
                <c:pt idx="58">
                  <c:v>0.75</c:v>
                </c:pt>
                <c:pt idx="59">
                  <c:v>0.75</c:v>
                </c:pt>
                <c:pt idx="60">
                  <c:v>0.75</c:v>
                </c:pt>
                <c:pt idx="61">
                  <c:v>0.75</c:v>
                </c:pt>
                <c:pt idx="62">
                  <c:v>0.75</c:v>
                </c:pt>
                <c:pt idx="63">
                  <c:v>0.75</c:v>
                </c:pt>
                <c:pt idx="64">
                  <c:v>0.75</c:v>
                </c:pt>
                <c:pt idx="65">
                  <c:v>0.75</c:v>
                </c:pt>
                <c:pt idx="66">
                  <c:v>0.75</c:v>
                </c:pt>
                <c:pt idx="67">
                  <c:v>0.75</c:v>
                </c:pt>
                <c:pt idx="68">
                  <c:v>0.75</c:v>
                </c:pt>
                <c:pt idx="69">
                  <c:v>0.75</c:v>
                </c:pt>
                <c:pt idx="70">
                  <c:v>0.75</c:v>
                </c:pt>
                <c:pt idx="71">
                  <c:v>0.75</c:v>
                </c:pt>
                <c:pt idx="72">
                  <c:v>0.75</c:v>
                </c:pt>
                <c:pt idx="73">
                  <c:v>0.75</c:v>
                </c:pt>
                <c:pt idx="74">
                  <c:v>0.75</c:v>
                </c:pt>
                <c:pt idx="75">
                  <c:v>0.75</c:v>
                </c:pt>
                <c:pt idx="76">
                  <c:v>0.75</c:v>
                </c:pt>
                <c:pt idx="77">
                  <c:v>0.75</c:v>
                </c:pt>
                <c:pt idx="78">
                  <c:v>0.75</c:v>
                </c:pt>
                <c:pt idx="79">
                  <c:v>0.75</c:v>
                </c:pt>
                <c:pt idx="80">
                  <c:v>0.775</c:v>
                </c:pt>
                <c:pt idx="81">
                  <c:v>0.775</c:v>
                </c:pt>
                <c:pt idx="82">
                  <c:v>0.775</c:v>
                </c:pt>
                <c:pt idx="83">
                  <c:v>0.775</c:v>
                </c:pt>
                <c:pt idx="84">
                  <c:v>0.775</c:v>
                </c:pt>
                <c:pt idx="85">
                  <c:v>0.775</c:v>
                </c:pt>
                <c:pt idx="86">
                  <c:v>0.775</c:v>
                </c:pt>
                <c:pt idx="87">
                  <c:v>0.775</c:v>
                </c:pt>
                <c:pt idx="88">
                  <c:v>0.775</c:v>
                </c:pt>
                <c:pt idx="89">
                  <c:v>0.775</c:v>
                </c:pt>
                <c:pt idx="90">
                  <c:v>0.775</c:v>
                </c:pt>
                <c:pt idx="91">
                  <c:v>0.775</c:v>
                </c:pt>
                <c:pt idx="92">
                  <c:v>0.775</c:v>
                </c:pt>
                <c:pt idx="93">
                  <c:v>0.8</c:v>
                </c:pt>
                <c:pt idx="94">
                  <c:v>0.825</c:v>
                </c:pt>
                <c:pt idx="95">
                  <c:v>0.825</c:v>
                </c:pt>
                <c:pt idx="96">
                  <c:v>0.825</c:v>
                </c:pt>
                <c:pt idx="97">
                  <c:v>0.825</c:v>
                </c:pt>
                <c:pt idx="98">
                  <c:v>0.825</c:v>
                </c:pt>
                <c:pt idx="99">
                  <c:v>0.825</c:v>
                </c:pt>
                <c:pt idx="100">
                  <c:v>0.925</c:v>
                </c:pt>
                <c:pt idx="101">
                  <c:v>0.925</c:v>
                </c:pt>
                <c:pt idx="102">
                  <c:v>0.925</c:v>
                </c:pt>
                <c:pt idx="103">
                  <c:v>0.925</c:v>
                </c:pt>
                <c:pt idx="104">
                  <c:v>0.925</c:v>
                </c:pt>
                <c:pt idx="105">
                  <c:v>0.925</c:v>
                </c:pt>
                <c:pt idx="106">
                  <c:v>0.925</c:v>
                </c:pt>
                <c:pt idx="107">
                  <c:v>0.925</c:v>
                </c:pt>
                <c:pt idx="108">
                  <c:v>0.925</c:v>
                </c:pt>
                <c:pt idx="109">
                  <c:v>0.925</c:v>
                </c:pt>
                <c:pt idx="110">
                  <c:v>0.925</c:v>
                </c:pt>
                <c:pt idx="111">
                  <c:v>0.925</c:v>
                </c:pt>
                <c:pt idx="112">
                  <c:v>0.925</c:v>
                </c:pt>
                <c:pt idx="113">
                  <c:v>0.925</c:v>
                </c:pt>
                <c:pt idx="114">
                  <c:v>0.925</c:v>
                </c:pt>
                <c:pt idx="115">
                  <c:v>0.925</c:v>
                </c:pt>
                <c:pt idx="116">
                  <c:v>0.925</c:v>
                </c:pt>
                <c:pt idx="117">
                  <c:v>0.925</c:v>
                </c:pt>
                <c:pt idx="118">
                  <c:v>0.925</c:v>
                </c:pt>
                <c:pt idx="119">
                  <c:v>0.925</c:v>
                </c:pt>
                <c:pt idx="120">
                  <c:v>0.925</c:v>
                </c:pt>
                <c:pt idx="121">
                  <c:v>0.925</c:v>
                </c:pt>
                <c:pt idx="122">
                  <c:v>0.925</c:v>
                </c:pt>
                <c:pt idx="123">
                  <c:v>0.925</c:v>
                </c:pt>
                <c:pt idx="124">
                  <c:v>0.925</c:v>
                </c:pt>
                <c:pt idx="125">
                  <c:v>0.925</c:v>
                </c:pt>
                <c:pt idx="126">
                  <c:v>0.925</c:v>
                </c:pt>
                <c:pt idx="127">
                  <c:v>0.925</c:v>
                </c:pt>
                <c:pt idx="128">
                  <c:v>0.925</c:v>
                </c:pt>
                <c:pt idx="129">
                  <c:v>0.925</c:v>
                </c:pt>
                <c:pt idx="130">
                  <c:v>0.925</c:v>
                </c:pt>
                <c:pt idx="131">
                  <c:v>0.925</c:v>
                </c:pt>
                <c:pt idx="132">
                  <c:v>0.925</c:v>
                </c:pt>
                <c:pt idx="133">
                  <c:v>0.925</c:v>
                </c:pt>
                <c:pt idx="134">
                  <c:v>0.925</c:v>
                </c:pt>
                <c:pt idx="135">
                  <c:v>0.925</c:v>
                </c:pt>
                <c:pt idx="136">
                  <c:v>0.925</c:v>
                </c:pt>
                <c:pt idx="137">
                  <c:v>0.925</c:v>
                </c:pt>
                <c:pt idx="138">
                  <c:v>0.925</c:v>
                </c:pt>
                <c:pt idx="139">
                  <c:v>0.925</c:v>
                </c:pt>
                <c:pt idx="140">
                  <c:v>0.925</c:v>
                </c:pt>
                <c:pt idx="141">
                  <c:v>0.925</c:v>
                </c:pt>
                <c:pt idx="142">
                  <c:v>0.925</c:v>
                </c:pt>
                <c:pt idx="143">
                  <c:v>0.925</c:v>
                </c:pt>
                <c:pt idx="144">
                  <c:v>0.925</c:v>
                </c:pt>
                <c:pt idx="145">
                  <c:v>0.925</c:v>
                </c:pt>
                <c:pt idx="146">
                  <c:v>0.925</c:v>
                </c:pt>
                <c:pt idx="147">
                  <c:v>0.925</c:v>
                </c:pt>
                <c:pt idx="148">
                  <c:v>0.925</c:v>
                </c:pt>
                <c:pt idx="149">
                  <c:v>0.925</c:v>
                </c:pt>
                <c:pt idx="150">
                  <c:v>0.925</c:v>
                </c:pt>
                <c:pt idx="151">
                  <c:v>0.925</c:v>
                </c:pt>
                <c:pt idx="152">
                  <c:v>0.925</c:v>
                </c:pt>
                <c:pt idx="153">
                  <c:v>0.925</c:v>
                </c:pt>
                <c:pt idx="154">
                  <c:v>0.925</c:v>
                </c:pt>
                <c:pt idx="155">
                  <c:v>0.925</c:v>
                </c:pt>
                <c:pt idx="156">
                  <c:v>0.925</c:v>
                </c:pt>
                <c:pt idx="157">
                  <c:v>0.925</c:v>
                </c:pt>
                <c:pt idx="158">
                  <c:v>0.925</c:v>
                </c:pt>
                <c:pt idx="159">
                  <c:v>0.925</c:v>
                </c:pt>
                <c:pt idx="160">
                  <c:v>0.925</c:v>
                </c:pt>
                <c:pt idx="161">
                  <c:v>0.925</c:v>
                </c:pt>
                <c:pt idx="162">
                  <c:v>0.925</c:v>
                </c:pt>
                <c:pt idx="163">
                  <c:v>0.925</c:v>
                </c:pt>
                <c:pt idx="164">
                  <c:v>0.925</c:v>
                </c:pt>
                <c:pt idx="165">
                  <c:v>0.925</c:v>
                </c:pt>
                <c:pt idx="166">
                  <c:v>0.925</c:v>
                </c:pt>
                <c:pt idx="167">
                  <c:v>0.925</c:v>
                </c:pt>
                <c:pt idx="168">
                  <c:v>0.925</c:v>
                </c:pt>
                <c:pt idx="169">
                  <c:v>0.925</c:v>
                </c:pt>
                <c:pt idx="170">
                  <c:v>0.925</c:v>
                </c:pt>
                <c:pt idx="171">
                  <c:v>0.925</c:v>
                </c:pt>
                <c:pt idx="172">
                  <c:v>0.925</c:v>
                </c:pt>
                <c:pt idx="173">
                  <c:v>0.925</c:v>
                </c:pt>
                <c:pt idx="174">
                  <c:v>0.925</c:v>
                </c:pt>
                <c:pt idx="175">
                  <c:v>0.925</c:v>
                </c:pt>
                <c:pt idx="176">
                  <c:v>0.925</c:v>
                </c:pt>
                <c:pt idx="177">
                  <c:v>0.925</c:v>
                </c:pt>
                <c:pt idx="178">
                  <c:v>0.925</c:v>
                </c:pt>
                <c:pt idx="179">
                  <c:v>0.925</c:v>
                </c:pt>
                <c:pt idx="180">
                  <c:v>0.925</c:v>
                </c:pt>
                <c:pt idx="181">
                  <c:v>0.925</c:v>
                </c:pt>
                <c:pt idx="182">
                  <c:v>0.925</c:v>
                </c:pt>
                <c:pt idx="183">
                  <c:v>0.925</c:v>
                </c:pt>
                <c:pt idx="184">
                  <c:v>0.925</c:v>
                </c:pt>
                <c:pt idx="185">
                  <c:v>0.925</c:v>
                </c:pt>
                <c:pt idx="186">
                  <c:v>0.925</c:v>
                </c:pt>
                <c:pt idx="187">
                  <c:v>0.925</c:v>
                </c:pt>
                <c:pt idx="188">
                  <c:v>0.95</c:v>
                </c:pt>
                <c:pt idx="189">
                  <c:v>0.95</c:v>
                </c:pt>
                <c:pt idx="190">
                  <c:v>0.95</c:v>
                </c:pt>
                <c:pt idx="191">
                  <c:v>0.95</c:v>
                </c:pt>
                <c:pt idx="192">
                  <c:v>0.95</c:v>
                </c:pt>
                <c:pt idx="193">
                  <c:v>0.95</c:v>
                </c:pt>
                <c:pt idx="194">
                  <c:v>0.95</c:v>
                </c:pt>
                <c:pt idx="195">
                  <c:v>0.95</c:v>
                </c:pt>
                <c:pt idx="196">
                  <c:v>0.95</c:v>
                </c:pt>
                <c:pt idx="197">
                  <c:v>0.95</c:v>
                </c:pt>
                <c:pt idx="198">
                  <c:v>0.95</c:v>
                </c:pt>
                <c:pt idx="199">
                  <c:v>0.95</c:v>
                </c:pt>
                <c:pt idx="200">
                  <c:v>0.975</c:v>
                </c:pt>
                <c:pt idx="201">
                  <c:v>0.975</c:v>
                </c:pt>
                <c:pt idx="202">
                  <c:v>0.975</c:v>
                </c:pt>
                <c:pt idx="203">
                  <c:v>0.975</c:v>
                </c:pt>
                <c:pt idx="204">
                  <c:v>0.975</c:v>
                </c:pt>
                <c:pt idx="205">
                  <c:v>0.975</c:v>
                </c:pt>
              </c:numCache>
            </c:numRef>
          </c:val>
        </c:ser>
        <c:gapWidth val="150"/>
        <c:overlap val="0"/>
        <c:axId val="67378832"/>
        <c:axId val="76280816"/>
      </c:barChart>
      <c:catAx>
        <c:axId val="67378832"/>
        <c:scaling>
          <c:orientation val="minMax"/>
        </c:scaling>
        <c:delete val="0"/>
        <c:axPos val="b"/>
        <c:numFmt formatCode="General"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76280816"/>
        <c:crosses val="autoZero"/>
        <c:auto val="1"/>
        <c:lblAlgn val="ctr"/>
        <c:lblOffset val="100"/>
      </c:catAx>
      <c:valAx>
        <c:axId val="76280816"/>
        <c:scaling>
          <c:orientation val="minMax"/>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67378832"/>
        <c:crosses val="autoZero"/>
      </c:valAx>
      <c:spPr>
        <a:solidFill>
          <a:srgbClr val="ffffff"/>
        </a:solidFill>
        <a:ln>
          <a:noFill/>
        </a:ln>
      </c:spPr>
    </c:plotArea>
    <c:legend>
      <c:legendPos val="r"/>
      <c:overlay val="0"/>
      <c:spPr>
        <a:noFill/>
        <a:ln>
          <a:noFill/>
        </a:ln>
      </c:spPr>
    </c:legend>
    <c:plotVisOnly val="1"/>
    <c:dispBlanksAs val="gap"/>
  </c:chart>
  <c:spPr>
    <a:solidFill>
      <a:srgbClr val="ffffff"/>
    </a:solidFill>
    <a:ln>
      <a:no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a:lstStyle/>
          <a:p>
            <a:pPr>
              <a:defRPr b="1" sz="1800" spc="-1">
                <a:solidFill>
                  <a:srgbClr val="000000"/>
                </a:solidFill>
                <a:latin typeface="Calibri"/>
              </a:defRPr>
            </a:pPr>
            <a:r>
              <a:rPr b="1" sz="1800" spc="-1">
                <a:solidFill>
                  <a:srgbClr val="000000"/>
                </a:solidFill>
                <a:latin typeface="Calibri"/>
              </a:rPr>
              <a:t>Survey medians and minPY</a:t>
            </a:r>
          </a:p>
        </c:rich>
      </c:tx>
      <c:overlay val="0"/>
    </c:title>
    <c:autoTitleDeleted val="0"/>
    <c:plotArea>
      <c:scatterChart>
        <c:scatterStyle val="lineMarker"/>
        <c:varyColors val="0"/>
        <c:ser>
          <c:idx val="0"/>
          <c:order val="0"/>
          <c:tx>
            <c:strRef>
              <c:f>'Basic statistics'!$U$65</c:f>
              <c:strCache>
                <c:ptCount val="1"/>
                <c:pt idx="0">
                  <c:v>Median or 50%</c:v>
                </c:pt>
              </c:strCache>
            </c:strRef>
          </c:tx>
          <c:spPr>
            <a:solidFill>
              <a:srgbClr val="d99694"/>
            </a:solidFill>
            <a:ln w="47520">
              <a:noFill/>
            </a:ln>
          </c:spPr>
          <c:marker>
            <c:symbol val="square"/>
            <c:size val="18"/>
            <c:spPr>
              <a:solidFill>
                <a:srgbClr val="d99694"/>
              </a:solidFill>
            </c:spPr>
          </c:marker>
          <c:dLbls>
            <c:dLblPos val="r"/>
            <c:showLegendKey val="0"/>
            <c:showVal val="0"/>
            <c:showCatName val="0"/>
            <c:showSerName val="0"/>
            <c:showPercent val="0"/>
            <c:showLeaderLines val="0"/>
          </c:dLbls>
          <c:xVal>
            <c:numRef>
              <c:f>'Basic statistics'!$K$66:$K$77</c:f>
              <c:numCache>
                <c:formatCode>General</c:formatCode>
                <c:ptCount val="12"/>
                <c:pt idx="0">
                  <c:v>1972</c:v>
                </c:pt>
                <c:pt idx="1">
                  <c:v>2005</c:v>
                </c:pt>
                <c:pt idx="2">
                  <c:v>2006</c:v>
                </c:pt>
                <c:pt idx="3">
                  <c:v>2007</c:v>
                </c:pt>
                <c:pt idx="4">
                  <c:v>2009</c:v>
                </c:pt>
                <c:pt idx="5">
                  <c:v>2011</c:v>
                </c:pt>
                <c:pt idx="6">
                  <c:v>2012</c:v>
                </c:pt>
                <c:pt idx="7">
                  <c:v>2012</c:v>
                </c:pt>
                <c:pt idx="8">
                  <c:v>2012</c:v>
                </c:pt>
                <c:pt idx="9">
                  <c:v>2012</c:v>
                </c:pt>
                <c:pt idx="10">
                  <c:v>2013</c:v>
                </c:pt>
                <c:pt idx="11">
                  <c:v>2013</c:v>
                </c:pt>
              </c:numCache>
            </c:numRef>
          </c:xVal>
          <c:yVal>
            <c:numRef>
              <c:f>'Basic statistics'!$U$66:$U$77</c:f>
              <c:numCache>
                <c:formatCode>General</c:formatCode>
                <c:ptCount val="12"/>
                <c:pt idx="0">
                  <c:v>50</c:v>
                </c:pt>
                <c:pt idx="1">
                  <c:v>80</c:v>
                </c:pt>
                <c:pt idx="2">
                  <c:v>50</c:v>
                </c:pt>
                <c:pt idx="3">
                  <c:v>33</c:v>
                </c:pt>
                <c:pt idx="4">
                  <c:v>31</c:v>
                </c:pt>
                <c:pt idx="5">
                  <c:v>39</c:v>
                </c:pt>
                <c:pt idx="6">
                  <c:v/>
                </c:pt>
                <c:pt idx="7">
                  <c:v>28</c:v>
                </c:pt>
                <c:pt idx="8">
                  <c:v>36</c:v>
                </c:pt>
                <c:pt idx="9">
                  <c:v/>
                </c:pt>
                <c:pt idx="10">
                  <c:v>27</c:v>
                </c:pt>
                <c:pt idx="11">
                  <c:v>37</c:v>
                </c:pt>
              </c:numCache>
            </c:numRef>
          </c:yVal>
          <c:smooth val="0"/>
        </c:ser>
        <c:ser>
          <c:idx val="1"/>
          <c:order val="1"/>
          <c:tx>
            <c:strRef>
              <c:f>Data!$P$1</c:f>
              <c:strCache>
                <c:ptCount val="1"/>
                <c:pt idx="0">
                  <c:v>Time to AI after</c:v>
                </c:pt>
              </c:strCache>
            </c:strRef>
          </c:tx>
          <c:spPr>
            <a:solidFill>
              <a:srgbClr val="ffffff"/>
            </a:solidFill>
            <a:ln w="47520">
              <a:noFill/>
            </a:ln>
          </c:spPr>
          <c:marker>
            <c:symbol val="x"/>
            <c:size val="13"/>
            <c:spPr>
              <a:noFill/>
            </c:spPr>
          </c:marker>
          <c:dLbls>
            <c:dLblPos val="r"/>
            <c:showLegendKey val="0"/>
            <c:showVal val="0"/>
            <c:showCatName val="0"/>
            <c:showSerName val="0"/>
            <c:showPercent val="0"/>
            <c:showLeaderLines val="0"/>
          </c:dLbls>
          <c:xVal>
            <c:numRef>
              <c:f>Data!$H$2:$H$95</c:f>
              <c:numCache>
                <c:formatCode>General</c:formatCode>
                <c:ptCount val="94"/>
                <c:pt idx="0">
                  <c:v>2012</c:v>
                </c:pt>
                <c:pt idx="1">
                  <c:v>2007</c:v>
                </c:pt>
                <c:pt idx="2">
                  <c:v>2001</c:v>
                </c:pt>
                <c:pt idx="3">
                  <c:v>2009</c:v>
                </c:pt>
                <c:pt idx="4">
                  <c:v>1995</c:v>
                </c:pt>
                <c:pt idx="5">
                  <c:v>2008</c:v>
                </c:pt>
                <c:pt idx="6">
                  <c:v>1970</c:v>
                </c:pt>
                <c:pt idx="7">
                  <c:v>1995</c:v>
                </c:pt>
                <c:pt idx="8">
                  <c:v>2008</c:v>
                </c:pt>
                <c:pt idx="9">
                  <c:v>2011</c:v>
                </c:pt>
                <c:pt idx="10">
                  <c:v>2012</c:v>
                </c:pt>
                <c:pt idx="11">
                  <c:v>2001</c:v>
                </c:pt>
                <c:pt idx="12">
                  <c:v>1998</c:v>
                </c:pt>
                <c:pt idx="13">
                  <c:v>2012</c:v>
                </c:pt>
                <c:pt idx="14">
                  <c:v>1995</c:v>
                </c:pt>
                <c:pt idx="15">
                  <c:v>2012</c:v>
                </c:pt>
                <c:pt idx="16">
                  <c:v>1994</c:v>
                </c:pt>
                <c:pt idx="17">
                  <c:v>2012</c:v>
                </c:pt>
                <c:pt idx="18">
                  <c:v>1995</c:v>
                </c:pt>
                <c:pt idx="19">
                  <c:v>2012</c:v>
                </c:pt>
                <c:pt idx="20">
                  <c:v>1962</c:v>
                </c:pt>
                <c:pt idx="21">
                  <c:v>2012</c:v>
                </c:pt>
                <c:pt idx="22">
                  <c:v>2004</c:v>
                </c:pt>
                <c:pt idx="23">
                  <c:v>2001</c:v>
                </c:pt>
                <c:pt idx="24">
                  <c:v>2006</c:v>
                </c:pt>
                <c:pt idx="25">
                  <c:v>2012</c:v>
                </c:pt>
                <c:pt idx="26">
                  <c:v>2008</c:v>
                </c:pt>
                <c:pt idx="27">
                  <c:v>2002</c:v>
                </c:pt>
                <c:pt idx="28">
                  <c:v>2012</c:v>
                </c:pt>
                <c:pt idx="29">
                  <c:v>2012</c:v>
                </c:pt>
                <c:pt idx="30">
                  <c:v>2002</c:v>
                </c:pt>
                <c:pt idx="31">
                  <c:v>2012</c:v>
                </c:pt>
                <c:pt idx="32">
                  <c:v>2011</c:v>
                </c:pt>
                <c:pt idx="33">
                  <c:v>2012</c:v>
                </c:pt>
                <c:pt idx="34">
                  <c:v>2012</c:v>
                </c:pt>
                <c:pt idx="35">
                  <c:v>2007</c:v>
                </c:pt>
                <c:pt idx="36">
                  <c:v>1970</c:v>
                </c:pt>
                <c:pt idx="37">
                  <c:v>1967</c:v>
                </c:pt>
                <c:pt idx="38">
                  <c:v>1977</c:v>
                </c:pt>
                <c:pt idx="39">
                  <c:v>1988</c:v>
                </c:pt>
                <c:pt idx="40">
                  <c:v>1998</c:v>
                </c:pt>
                <c:pt idx="41">
                  <c:v>1995</c:v>
                </c:pt>
                <c:pt idx="42">
                  <c:v>2012</c:v>
                </c:pt>
                <c:pt idx="43">
                  <c:v>2012</c:v>
                </c:pt>
                <c:pt idx="44">
                  <c:v>2012</c:v>
                </c:pt>
                <c:pt idx="45">
                  <c:v>2012</c:v>
                </c:pt>
                <c:pt idx="46">
                  <c:v>2007</c:v>
                </c:pt>
                <c:pt idx="47">
                  <c:v>2012</c:v>
                </c:pt>
                <c:pt idx="48">
                  <c:v>2012</c:v>
                </c:pt>
                <c:pt idx="49">
                  <c:v>2011</c:v>
                </c:pt>
                <c:pt idx="50">
                  <c:v>2009</c:v>
                </c:pt>
                <c:pt idx="51">
                  <c:v>1965</c:v>
                </c:pt>
                <c:pt idx="52">
                  <c:v>2003</c:v>
                </c:pt>
                <c:pt idx="53">
                  <c:v>2006</c:v>
                </c:pt>
                <c:pt idx="54">
                  <c:v>2011</c:v>
                </c:pt>
                <c:pt idx="55">
                  <c:v>1995</c:v>
                </c:pt>
                <c:pt idx="56">
                  <c:v>2012</c:v>
                </c:pt>
                <c:pt idx="57">
                  <c:v>2012</c:v>
                </c:pt>
                <c:pt idx="58">
                  <c:v>2012</c:v>
                </c:pt>
                <c:pt idx="59">
                  <c:v>1993</c:v>
                </c:pt>
                <c:pt idx="60">
                  <c:v>1988</c:v>
                </c:pt>
                <c:pt idx="61">
                  <c:v>2012</c:v>
                </c:pt>
                <c:pt idx="62">
                  <c:v>2004</c:v>
                </c:pt>
                <c:pt idx="63">
                  <c:v>2012</c:v>
                </c:pt>
                <c:pt idx="64">
                  <c:v>1999</c:v>
                </c:pt>
                <c:pt idx="65">
                  <c:v>1</c:v>
                </c:pt>
                <c:pt idx="66">
                  <c:v>2</c:v>
                </c:pt>
                <c:pt idx="67">
                  <c:v>3</c:v>
                </c:pt>
                <c:pt idx="68">
                  <c:v>4</c:v>
                </c:pt>
                <c:pt idx="69">
                  <c:v>5</c:v>
                </c:pt>
                <c:pt idx="70">
                  <c:v>6</c:v>
                </c:pt>
                <c:pt idx="71">
                  <c:v>7</c:v>
                </c:pt>
                <c:pt idx="72">
                  <c:v>8</c:v>
                </c:pt>
                <c:pt idx="73">
                  <c:v>9</c:v>
                </c:pt>
                <c:pt idx="74">
                  <c:v>10</c:v>
                </c:pt>
                <c:pt idx="75">
                  <c:v>11</c:v>
                </c:pt>
                <c:pt idx="76">
                  <c:v>12</c:v>
                </c:pt>
                <c:pt idx="77">
                  <c:v>13</c:v>
                </c:pt>
                <c:pt idx="78">
                  <c:v>14</c:v>
                </c:pt>
                <c:pt idx="79">
                  <c:v>15</c:v>
                </c:pt>
                <c:pt idx="80">
                  <c:v>16</c:v>
                </c:pt>
                <c:pt idx="81">
                  <c:v>17</c:v>
                </c:pt>
                <c:pt idx="82">
                  <c:v>18</c:v>
                </c:pt>
                <c:pt idx="83">
                  <c:v>19</c:v>
                </c:pt>
                <c:pt idx="84">
                  <c:v>20</c:v>
                </c:pt>
                <c:pt idx="85">
                  <c:v>21</c:v>
                </c:pt>
                <c:pt idx="86">
                  <c:v>22</c:v>
                </c:pt>
                <c:pt idx="87">
                  <c:v>23</c:v>
                </c:pt>
                <c:pt idx="88">
                  <c:v>24</c:v>
                </c:pt>
                <c:pt idx="89">
                  <c:v>25</c:v>
                </c:pt>
                <c:pt idx="90">
                  <c:v>26</c:v>
                </c:pt>
                <c:pt idx="91">
                  <c:v>27</c:v>
                </c:pt>
                <c:pt idx="92">
                  <c:v>28</c:v>
                </c:pt>
                <c:pt idx="93">
                  <c:v>29</c:v>
                </c:pt>
              </c:numCache>
            </c:numRef>
          </c:xVal>
          <c:yVal>
            <c:numRef>
              <c:f>Data!$P$2:$P$95</c:f>
              <c:numCache>
                <c:formatCode>General</c:formatCode>
                <c:ptCount val="94"/>
                <c:pt idx="0">
                  <c:v>14</c:v>
                </c:pt>
                <c:pt idx="1">
                  <c:v>200</c:v>
                </c:pt>
                <c:pt idx="2">
                  <c:v>100</c:v>
                </c:pt>
                <c:pt idx="3">
                  <c:v>30</c:v>
                </c:pt>
                <c:pt idx="4">
                  <c:v>35</c:v>
                </c:pt>
                <c:pt idx="5">
                  <c:v>0</c:v>
                </c:pt>
                <c:pt idx="6">
                  <c:v>15</c:v>
                </c:pt>
                <c:pt idx="7">
                  <c:v>55</c:v>
                </c:pt>
                <c:pt idx="8">
                  <c:v>0</c:v>
                </c:pt>
                <c:pt idx="9">
                  <c:v>29</c:v>
                </c:pt>
                <c:pt idx="10">
                  <c:v>1000</c:v>
                </c:pt>
                <c:pt idx="11">
                  <c:v>19</c:v>
                </c:pt>
                <c:pt idx="12">
                  <c:v>110</c:v>
                </c:pt>
                <c:pt idx="13">
                  <c:v>15</c:v>
                </c:pt>
                <c:pt idx="14">
                  <c:v>24</c:v>
                </c:pt>
                <c:pt idx="15">
                  <c:v>0</c:v>
                </c:pt>
                <c:pt idx="16">
                  <c:v>41</c:v>
                </c:pt>
                <c:pt idx="17">
                  <c:v>100</c:v>
                </c:pt>
                <c:pt idx="18">
                  <c:v>15</c:v>
                </c:pt>
                <c:pt idx="19">
                  <c:v>80</c:v>
                </c:pt>
                <c:pt idx="20">
                  <c:v>16</c:v>
                </c:pt>
                <c:pt idx="21">
                  <c:v>18</c:v>
                </c:pt>
                <c:pt idx="22">
                  <c:v>50</c:v>
                </c:pt>
                <c:pt idx="23">
                  <c:v>100</c:v>
                </c:pt>
                <c:pt idx="24">
                  <c:v>94</c:v>
                </c:pt>
                <c:pt idx="25">
                  <c:v>30</c:v>
                </c:pt>
                <c:pt idx="26">
                  <c:v>40</c:v>
                </c:pt>
                <c:pt idx="27">
                  <c:v>0</c:v>
                </c:pt>
                <c:pt idx="28">
                  <c:v>23</c:v>
                </c:pt>
                <c:pt idx="29">
                  <c:v>188</c:v>
                </c:pt>
                <c:pt idx="30">
                  <c:v>27</c:v>
                </c:pt>
                <c:pt idx="31">
                  <c:v>50</c:v>
                </c:pt>
                <c:pt idx="32">
                  <c:v>51</c:v>
                </c:pt>
                <c:pt idx="33">
                  <c:v>8</c:v>
                </c:pt>
                <c:pt idx="34">
                  <c:v>100</c:v>
                </c:pt>
                <c:pt idx="35">
                  <c:v>93</c:v>
                </c:pt>
                <c:pt idx="36">
                  <c:v>6</c:v>
                </c:pt>
                <c:pt idx="37">
                  <c:v>25</c:v>
                </c:pt>
                <c:pt idx="38">
                  <c:v>10</c:v>
                </c:pt>
                <c:pt idx="39">
                  <c:v>40</c:v>
                </c:pt>
                <c:pt idx="40">
                  <c:v>40</c:v>
                </c:pt>
                <c:pt idx="41">
                  <c:v>155</c:v>
                </c:pt>
                <c:pt idx="42">
                  <c:v>38</c:v>
                </c:pt>
                <c:pt idx="43">
                  <c:v>20</c:v>
                </c:pt>
                <c:pt idx="44">
                  <c:v>18</c:v>
                </c:pt>
                <c:pt idx="45">
                  <c:v>0</c:v>
                </c:pt>
                <c:pt idx="46">
                  <c:v>10</c:v>
                </c:pt>
                <c:pt idx="47">
                  <c:v>23</c:v>
                </c:pt>
                <c:pt idx="48">
                  <c:v>40</c:v>
                </c:pt>
                <c:pt idx="49">
                  <c:v>30</c:v>
                </c:pt>
                <c:pt idx="50">
                  <c:v>16</c:v>
                </c:pt>
                <c:pt idx="51">
                  <c:v>20</c:v>
                </c:pt>
                <c:pt idx="52">
                  <c:v>58</c:v>
                </c:pt>
                <c:pt idx="53">
                  <c:v>20</c:v>
                </c:pt>
                <c:pt idx="54">
                  <c:v>19</c:v>
                </c:pt>
                <c:pt idx="55">
                  <c:v>205</c:v>
                </c:pt>
                <c:pt idx="56">
                  <c:v>33</c:v>
                </c:pt>
                <c:pt idx="57">
                  <c:v>18</c:v>
                </c:pt>
                <c:pt idx="58">
                  <c:v>0</c:v>
                </c:pt>
                <c:pt idx="59">
                  <c:v>37</c:v>
                </c:pt>
                <c:pt idx="60">
                  <c:v>0</c:v>
                </c:pt>
                <c:pt idx="61">
                  <c:v>18</c:v>
                </c:pt>
                <c:pt idx="62">
                  <c:v>46</c:v>
                </c:pt>
                <c:pt idx="63">
                  <c:v>28</c:v>
                </c:pt>
                <c:pt idx="64">
                  <c:v>21</c:v>
                </c:pt>
                <c:pt idx="65">
                  <c:v/>
                </c:pt>
                <c:pt idx="66">
                  <c:v/>
                </c:pt>
                <c:pt idx="67">
                  <c:v/>
                </c:pt>
                <c:pt idx="68">
                  <c:v/>
                </c:pt>
                <c:pt idx="69">
                  <c:v/>
                </c:pt>
                <c:pt idx="70">
                  <c:v/>
                </c:pt>
                <c:pt idx="71">
                  <c:v/>
                </c:pt>
                <c:pt idx="72">
                  <c:v/>
                </c:pt>
                <c:pt idx="73">
                  <c:v/>
                </c:pt>
                <c:pt idx="74">
                  <c:v/>
                </c:pt>
                <c:pt idx="75">
                  <c:v/>
                </c:pt>
                <c:pt idx="76">
                  <c:v/>
                </c:pt>
                <c:pt idx="77">
                  <c:v/>
                </c:pt>
                <c:pt idx="78">
                  <c:v/>
                </c:pt>
                <c:pt idx="79">
                  <c:v/>
                </c:pt>
                <c:pt idx="80">
                  <c:v/>
                </c:pt>
                <c:pt idx="81">
                  <c:v/>
                </c:pt>
                <c:pt idx="82">
                  <c:v/>
                </c:pt>
                <c:pt idx="83">
                  <c:v/>
                </c:pt>
                <c:pt idx="84">
                  <c:v/>
                </c:pt>
                <c:pt idx="85">
                  <c:v/>
                </c:pt>
                <c:pt idx="86">
                  <c:v/>
                </c:pt>
                <c:pt idx="87">
                  <c:v/>
                </c:pt>
                <c:pt idx="88">
                  <c:v/>
                </c:pt>
                <c:pt idx="89">
                  <c:v/>
                </c:pt>
                <c:pt idx="90">
                  <c:v/>
                </c:pt>
                <c:pt idx="91">
                  <c:v/>
                </c:pt>
                <c:pt idx="92">
                  <c:v/>
                </c:pt>
                <c:pt idx="93">
                  <c:v/>
                </c:pt>
              </c:numCache>
            </c:numRef>
          </c:yVal>
          <c:smooth val="0"/>
        </c:ser>
        <c:axId val="62145635"/>
        <c:axId val="66500256"/>
      </c:scatterChart>
      <c:valAx>
        <c:axId val="62145635"/>
        <c:scaling>
          <c:orientation val="minMax"/>
          <c:max val="2015"/>
        </c:scaling>
        <c:delete val="0"/>
        <c:axPos val="b"/>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66500256"/>
        <c:crosses val="autoZero"/>
      </c:valAx>
      <c:valAx>
        <c:axId val="66500256"/>
        <c:scaling>
          <c:orientation val="minMax"/>
          <c:max val="250"/>
          <c:min val="0.01"/>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62145635"/>
        <c:crosses val="autoZero"/>
        <c:majorUnit val="10"/>
      </c:valAx>
      <c:spPr>
        <a:solidFill>
          <a:srgbClr val="ffffff"/>
        </a:solidFill>
        <a:ln>
          <a:noFill/>
        </a:ln>
      </c:spPr>
    </c:plotArea>
    <c:plotVisOnly val="1"/>
    <c:dispBlanksAs val="gap"/>
  </c:chart>
  <c:spPr>
    <a:solidFill>
      <a:srgbClr val="ffffff"/>
    </a:solidFill>
    <a:ln>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a:lstStyle/>
          <a:p>
            <a:pPr>
              <a:defRPr b="1" sz="1800" spc="-1">
                <a:solidFill>
                  <a:srgbClr val="000000"/>
                </a:solidFill>
                <a:latin typeface="Calibri"/>
              </a:defRPr>
            </a:pPr>
            <a:r>
              <a:rPr b="1" sz="1800" spc="-1">
                <a:solidFill>
                  <a:srgbClr val="000000"/>
                </a:solidFill>
                <a:latin typeface="Calibri"/>
              </a:rPr>
              <a:t>Survey median</a:t>
            </a:r>
          </a:p>
        </c:rich>
      </c:tx>
      <c:overlay val="0"/>
    </c:title>
    <c:autoTitleDeleted val="0"/>
    <c:plotArea>
      <c:scatterChart>
        <c:scatterStyle val="lineMarker"/>
        <c:varyColors val="0"/>
        <c:ser>
          <c:idx val="0"/>
          <c:order val="0"/>
          <c:tx>
            <c:strRef>
              <c:f>'Basic statistics'!$V$65</c:f>
              <c:strCache>
                <c:ptCount val="1"/>
                <c:pt idx="0">
                  <c:v>Survey median</c:v>
                </c:pt>
              </c:strCache>
            </c:strRef>
          </c:tx>
          <c:spPr>
            <a:solidFill>
              <a:srgbClr val="99ccff"/>
            </a:solidFill>
            <a:ln w="47520">
              <a:noFill/>
            </a:ln>
          </c:spPr>
          <c:marker>
            <c:symbol val="square"/>
            <c:size val="5"/>
            <c:spPr>
              <a:solidFill>
                <a:srgbClr val="99ccff"/>
              </a:solidFill>
            </c:spPr>
          </c:marker>
          <c:dLbls>
            <c:dLblPos val="r"/>
            <c:showLegendKey val="0"/>
            <c:showVal val="0"/>
            <c:showCatName val="0"/>
            <c:showSerName val="0"/>
            <c:showPercent val="0"/>
            <c:showLeaderLines val="0"/>
          </c:dLbls>
          <c:xVal>
            <c:numRef>
              <c:f>'Basic statistics'!$K$66:$K$77</c:f>
              <c:numCache>
                <c:formatCode>General</c:formatCode>
                <c:ptCount val="12"/>
                <c:pt idx="0">
                  <c:v>1972</c:v>
                </c:pt>
                <c:pt idx="1">
                  <c:v>2005</c:v>
                </c:pt>
                <c:pt idx="2">
                  <c:v>2006</c:v>
                </c:pt>
                <c:pt idx="3">
                  <c:v>2007</c:v>
                </c:pt>
                <c:pt idx="4">
                  <c:v>2009</c:v>
                </c:pt>
                <c:pt idx="5">
                  <c:v>2011</c:v>
                </c:pt>
                <c:pt idx="6">
                  <c:v>2012</c:v>
                </c:pt>
                <c:pt idx="7">
                  <c:v>2012</c:v>
                </c:pt>
                <c:pt idx="8">
                  <c:v>2012</c:v>
                </c:pt>
                <c:pt idx="9">
                  <c:v>2012</c:v>
                </c:pt>
                <c:pt idx="10">
                  <c:v>2013</c:v>
                </c:pt>
                <c:pt idx="11">
                  <c:v>2013</c:v>
                </c:pt>
              </c:numCache>
            </c:numRef>
          </c:xVal>
          <c:yVal>
            <c:numRef>
              <c:f>'Basic statistics'!$V$66:$V$77</c:f>
              <c:numCache>
                <c:formatCode>General</c:formatCode>
                <c:ptCount val="12"/>
                <c:pt idx="0">
                  <c:v>2022</c:v>
                </c:pt>
                <c:pt idx="1">
                  <c:v>2085</c:v>
                </c:pt>
                <c:pt idx="2">
                  <c:v>2056</c:v>
                </c:pt>
                <c:pt idx="3">
                  <c:v>2040</c:v>
                </c:pt>
                <c:pt idx="4">
                  <c:v>2040</c:v>
                </c:pt>
                <c:pt idx="5">
                  <c:v>2050</c:v>
                </c:pt>
                <c:pt idx="6">
                  <c:v/>
                </c:pt>
                <c:pt idx="7">
                  <c:v>2040</c:v>
                </c:pt>
                <c:pt idx="8">
                  <c:v>2048</c:v>
                </c:pt>
                <c:pt idx="9">
                  <c:v/>
                </c:pt>
                <c:pt idx="10">
                  <c:v>2040</c:v>
                </c:pt>
                <c:pt idx="11">
                  <c:v>2050</c:v>
                </c:pt>
              </c:numCache>
            </c:numRef>
          </c:yVal>
          <c:smooth val="0"/>
        </c:ser>
        <c:axId val="71375108"/>
        <c:axId val="21883415"/>
      </c:scatterChart>
      <c:valAx>
        <c:axId val="71375108"/>
        <c:scaling>
          <c:orientation val="minMax"/>
        </c:scaling>
        <c:delete val="0"/>
        <c:axPos val="b"/>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21883415"/>
        <c:crosses val="autoZero"/>
      </c:valAx>
      <c:valAx>
        <c:axId val="21883415"/>
        <c:scaling>
          <c:orientation val="minMax"/>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71375108"/>
        <c:crosses val="autoZero"/>
      </c:valAx>
      <c:spPr>
        <a:solidFill>
          <a:srgbClr val="ffffff"/>
        </a:solidFill>
        <a:ln>
          <a:noFill/>
        </a:ln>
      </c:spPr>
    </c:plotArea>
    <c:legend>
      <c:legendPos val="r"/>
      <c:overlay val="0"/>
      <c:spPr>
        <a:noFill/>
        <a:ln>
          <a:noFill/>
        </a:ln>
      </c:spPr>
    </c:legend>
    <c:plotVisOnly val="1"/>
    <c:dispBlanksAs val="gap"/>
  </c:chart>
  <c:spPr>
    <a:solidFill>
      <a:srgbClr val="ffffff"/>
    </a:solidFill>
    <a:ln>
      <a:no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a:lstStyle/>
          <a:p>
            <a:pPr>
              <a:defRPr b="1" sz="1800" spc="-1">
                <a:solidFill>
                  <a:srgbClr val="000000"/>
                </a:solidFill>
                <a:latin typeface="Calibri"/>
              </a:defRPr>
            </a:pPr>
            <a:r>
              <a:rPr b="1" sz="1800" spc="-1">
                <a:solidFill>
                  <a:srgbClr val="000000"/>
                </a:solidFill>
                <a:latin typeface="Calibri"/>
              </a:rPr>
              <a:t>AI predictions over time</a:t>
            </a:r>
          </a:p>
        </c:rich>
      </c:tx>
      <c:overlay val="0"/>
    </c:title>
    <c:autoTitleDeleted val="0"/>
    <c:plotArea>
      <c:scatterChart>
        <c:scatterStyle val="lineMarker"/>
        <c:varyColors val="0"/>
        <c:ser>
          <c:idx val="0"/>
          <c:order val="0"/>
          <c:tx>
            <c:strRef>
              <c:f>Data!$L$1</c:f>
              <c:strCache>
                <c:ptCount val="1"/>
                <c:pt idx="0">
                  <c:v>No AI till</c:v>
                </c:pt>
              </c:strCache>
            </c:strRef>
          </c:tx>
          <c:spPr>
            <a:solidFill>
              <a:srgbClr val="d99694"/>
            </a:solidFill>
            <a:ln w="47520">
              <a:noFill/>
            </a:ln>
          </c:spPr>
          <c:marker>
            <c:symbol val="square"/>
            <c:size val="5"/>
            <c:spPr>
              <a:solidFill>
                <a:srgbClr val="d99694"/>
              </a:solidFill>
            </c:spPr>
          </c:marker>
          <c:dLbls>
            <c:dLblPos val="r"/>
            <c:showLegendKey val="0"/>
            <c:showVal val="0"/>
            <c:showCatName val="0"/>
            <c:showSerName val="0"/>
            <c:showPercent val="0"/>
            <c:showLeaderLines val="0"/>
          </c:dLbls>
          <c:xVal>
            <c:numRef>
              <c:f>Data!$H$2:$H$95</c:f>
              <c:numCache>
                <c:formatCode>General</c:formatCode>
                <c:ptCount val="94"/>
                <c:pt idx="0">
                  <c:v>2012</c:v>
                </c:pt>
                <c:pt idx="1">
                  <c:v>2007</c:v>
                </c:pt>
                <c:pt idx="2">
                  <c:v>2001</c:v>
                </c:pt>
                <c:pt idx="3">
                  <c:v>2009</c:v>
                </c:pt>
                <c:pt idx="4">
                  <c:v>1995</c:v>
                </c:pt>
                <c:pt idx="5">
                  <c:v>2008</c:v>
                </c:pt>
                <c:pt idx="6">
                  <c:v>1970</c:v>
                </c:pt>
                <c:pt idx="7">
                  <c:v>1995</c:v>
                </c:pt>
                <c:pt idx="8">
                  <c:v>2008</c:v>
                </c:pt>
                <c:pt idx="9">
                  <c:v>2011</c:v>
                </c:pt>
                <c:pt idx="10">
                  <c:v>2012</c:v>
                </c:pt>
                <c:pt idx="11">
                  <c:v>2001</c:v>
                </c:pt>
                <c:pt idx="12">
                  <c:v>1998</c:v>
                </c:pt>
                <c:pt idx="13">
                  <c:v>2012</c:v>
                </c:pt>
                <c:pt idx="14">
                  <c:v>1995</c:v>
                </c:pt>
                <c:pt idx="15">
                  <c:v>2012</c:v>
                </c:pt>
                <c:pt idx="16">
                  <c:v>1994</c:v>
                </c:pt>
                <c:pt idx="17">
                  <c:v>2012</c:v>
                </c:pt>
                <c:pt idx="18">
                  <c:v>1995</c:v>
                </c:pt>
                <c:pt idx="19">
                  <c:v>2012</c:v>
                </c:pt>
                <c:pt idx="20">
                  <c:v>1962</c:v>
                </c:pt>
                <c:pt idx="21">
                  <c:v>2012</c:v>
                </c:pt>
                <c:pt idx="22">
                  <c:v>2004</c:v>
                </c:pt>
                <c:pt idx="23">
                  <c:v>2001</c:v>
                </c:pt>
                <c:pt idx="24">
                  <c:v>2006</c:v>
                </c:pt>
                <c:pt idx="25">
                  <c:v>2012</c:v>
                </c:pt>
                <c:pt idx="26">
                  <c:v>2008</c:v>
                </c:pt>
                <c:pt idx="27">
                  <c:v>2002</c:v>
                </c:pt>
                <c:pt idx="28">
                  <c:v>2012</c:v>
                </c:pt>
                <c:pt idx="29">
                  <c:v>2012</c:v>
                </c:pt>
                <c:pt idx="30">
                  <c:v>2002</c:v>
                </c:pt>
                <c:pt idx="31">
                  <c:v>2012</c:v>
                </c:pt>
                <c:pt idx="32">
                  <c:v>2011</c:v>
                </c:pt>
                <c:pt idx="33">
                  <c:v>2012</c:v>
                </c:pt>
                <c:pt idx="34">
                  <c:v>2012</c:v>
                </c:pt>
                <c:pt idx="35">
                  <c:v>2007</c:v>
                </c:pt>
                <c:pt idx="36">
                  <c:v>1970</c:v>
                </c:pt>
                <c:pt idx="37">
                  <c:v>1967</c:v>
                </c:pt>
                <c:pt idx="38">
                  <c:v>1977</c:v>
                </c:pt>
                <c:pt idx="39">
                  <c:v>1988</c:v>
                </c:pt>
                <c:pt idx="40">
                  <c:v>1998</c:v>
                </c:pt>
                <c:pt idx="41">
                  <c:v>1995</c:v>
                </c:pt>
                <c:pt idx="42">
                  <c:v>2012</c:v>
                </c:pt>
                <c:pt idx="43">
                  <c:v>2012</c:v>
                </c:pt>
                <c:pt idx="44">
                  <c:v>2012</c:v>
                </c:pt>
                <c:pt idx="45">
                  <c:v>2012</c:v>
                </c:pt>
                <c:pt idx="46">
                  <c:v>2007</c:v>
                </c:pt>
                <c:pt idx="47">
                  <c:v>2012</c:v>
                </c:pt>
                <c:pt idx="48">
                  <c:v>2012</c:v>
                </c:pt>
                <c:pt idx="49">
                  <c:v>2011</c:v>
                </c:pt>
                <c:pt idx="50">
                  <c:v>2009</c:v>
                </c:pt>
                <c:pt idx="51">
                  <c:v>1965</c:v>
                </c:pt>
                <c:pt idx="52">
                  <c:v>2003</c:v>
                </c:pt>
                <c:pt idx="53">
                  <c:v>2006</c:v>
                </c:pt>
                <c:pt idx="54">
                  <c:v>2011</c:v>
                </c:pt>
                <c:pt idx="55">
                  <c:v>1995</c:v>
                </c:pt>
                <c:pt idx="56">
                  <c:v>2012</c:v>
                </c:pt>
                <c:pt idx="57">
                  <c:v>2012</c:v>
                </c:pt>
                <c:pt idx="58">
                  <c:v>2012</c:v>
                </c:pt>
                <c:pt idx="59">
                  <c:v>1993</c:v>
                </c:pt>
                <c:pt idx="60">
                  <c:v>1988</c:v>
                </c:pt>
                <c:pt idx="61">
                  <c:v>2012</c:v>
                </c:pt>
                <c:pt idx="62">
                  <c:v>2004</c:v>
                </c:pt>
                <c:pt idx="63">
                  <c:v>2012</c:v>
                </c:pt>
                <c:pt idx="64">
                  <c:v>1999</c:v>
                </c:pt>
                <c:pt idx="65">
                  <c:v>1</c:v>
                </c:pt>
                <c:pt idx="66">
                  <c:v>2</c:v>
                </c:pt>
                <c:pt idx="67">
                  <c:v>3</c:v>
                </c:pt>
                <c:pt idx="68">
                  <c:v>4</c:v>
                </c:pt>
                <c:pt idx="69">
                  <c:v>5</c:v>
                </c:pt>
                <c:pt idx="70">
                  <c:v>6</c:v>
                </c:pt>
                <c:pt idx="71">
                  <c:v>7</c:v>
                </c:pt>
                <c:pt idx="72">
                  <c:v>8</c:v>
                </c:pt>
                <c:pt idx="73">
                  <c:v>9</c:v>
                </c:pt>
                <c:pt idx="74">
                  <c:v>10</c:v>
                </c:pt>
                <c:pt idx="75">
                  <c:v>11</c:v>
                </c:pt>
                <c:pt idx="76">
                  <c:v>12</c:v>
                </c:pt>
                <c:pt idx="77">
                  <c:v>13</c:v>
                </c:pt>
                <c:pt idx="78">
                  <c:v>14</c:v>
                </c:pt>
                <c:pt idx="79">
                  <c:v>15</c:v>
                </c:pt>
                <c:pt idx="80">
                  <c:v>16</c:v>
                </c:pt>
                <c:pt idx="81">
                  <c:v>17</c:v>
                </c:pt>
                <c:pt idx="82">
                  <c:v>18</c:v>
                </c:pt>
                <c:pt idx="83">
                  <c:v>19</c:v>
                </c:pt>
                <c:pt idx="84">
                  <c:v>20</c:v>
                </c:pt>
                <c:pt idx="85">
                  <c:v>21</c:v>
                </c:pt>
                <c:pt idx="86">
                  <c:v>22</c:v>
                </c:pt>
                <c:pt idx="87">
                  <c:v>23</c:v>
                </c:pt>
                <c:pt idx="88">
                  <c:v>24</c:v>
                </c:pt>
                <c:pt idx="89">
                  <c:v>25</c:v>
                </c:pt>
                <c:pt idx="90">
                  <c:v>26</c:v>
                </c:pt>
                <c:pt idx="91">
                  <c:v>27</c:v>
                </c:pt>
                <c:pt idx="92">
                  <c:v>28</c:v>
                </c:pt>
                <c:pt idx="93">
                  <c:v>29</c:v>
                </c:pt>
              </c:numCache>
            </c:numRef>
          </c:xVal>
          <c:yVal>
            <c:numRef>
              <c:f>Data!$L$2:$L$95</c:f>
              <c:numCache>
                <c:formatCode>General</c:formatCode>
                <c:ptCount val="94"/>
                <c:pt idx="0">
                  <c:v>2026</c:v>
                </c:pt>
                <c:pt idx="1">
                  <c:v>2207</c:v>
                </c:pt>
                <c:pt idx="2">
                  <c:v/>
                </c:pt>
                <c:pt idx="3">
                  <c:v/>
                </c:pt>
                <c:pt idx="4">
                  <c:v>2030</c:v>
                </c:pt>
                <c:pt idx="5">
                  <c:v>2033</c:v>
                </c:pt>
                <c:pt idx="6">
                  <c:v>1973</c:v>
                </c:pt>
                <c:pt idx="7">
                  <c:v>2050</c:v>
                </c:pt>
                <c:pt idx="8">
                  <c:v>2030</c:v>
                </c:pt>
                <c:pt idx="9">
                  <c:v>2040</c:v>
                </c:pt>
                <c:pt idx="10">
                  <c:v>3012</c:v>
                </c:pt>
                <c:pt idx="11">
                  <c:v>2020</c:v>
                </c:pt>
                <c:pt idx="12">
                  <c:v>2108</c:v>
                </c:pt>
                <c:pt idx="13">
                  <c:v>2027</c:v>
                </c:pt>
                <c:pt idx="14">
                  <c:v>2004</c:v>
                </c:pt>
                <c:pt idx="15">
                  <c:v>2095</c:v>
                </c:pt>
                <c:pt idx="16">
                  <c:v>2035</c:v>
                </c:pt>
                <c:pt idx="17">
                  <c:v>2112</c:v>
                </c:pt>
                <c:pt idx="18">
                  <c:v>2010</c:v>
                </c:pt>
                <c:pt idx="19">
                  <c:v/>
                </c:pt>
                <c:pt idx="20">
                  <c:v>1978</c:v>
                </c:pt>
                <c:pt idx="21">
                  <c:v>2030</c:v>
                </c:pt>
                <c:pt idx="22">
                  <c:v/>
                </c:pt>
                <c:pt idx="23">
                  <c:v/>
                </c:pt>
                <c:pt idx="24">
                  <c:v>2100</c:v>
                </c:pt>
                <c:pt idx="25">
                  <c:v>2042</c:v>
                </c:pt>
                <c:pt idx="26">
                  <c:v>2048</c:v>
                </c:pt>
                <c:pt idx="27">
                  <c:v>2009</c:v>
                </c:pt>
                <c:pt idx="28">
                  <c:v>2035</c:v>
                </c:pt>
                <c:pt idx="29">
                  <c:v>2200</c:v>
                </c:pt>
                <c:pt idx="30">
                  <c:v/>
                </c:pt>
                <c:pt idx="31">
                  <c:v>2062</c:v>
                </c:pt>
                <c:pt idx="32">
                  <c:v>2062</c:v>
                </c:pt>
                <c:pt idx="33">
                  <c:v>2020</c:v>
                </c:pt>
                <c:pt idx="34">
                  <c:v>2112</c:v>
                </c:pt>
                <c:pt idx="35">
                  <c:v/>
                </c:pt>
                <c:pt idx="36">
                  <c:v>1976</c:v>
                </c:pt>
                <c:pt idx="37">
                  <c:v/>
                </c:pt>
                <c:pt idx="38">
                  <c:v>1987</c:v>
                </c:pt>
                <c:pt idx="39">
                  <c:v>2028</c:v>
                </c:pt>
                <c:pt idx="40">
                  <c:v>2028</c:v>
                </c:pt>
                <c:pt idx="41">
                  <c:v>2040</c:v>
                </c:pt>
                <c:pt idx="42">
                  <c:v>2050</c:v>
                </c:pt>
                <c:pt idx="43">
                  <c:v>2032</c:v>
                </c:pt>
                <c:pt idx="44">
                  <c:v>2030</c:v>
                </c:pt>
                <c:pt idx="45">
                  <c:v>2312</c:v>
                </c:pt>
                <c:pt idx="46">
                  <c:v/>
                </c:pt>
                <c:pt idx="47">
                  <c:v>2035</c:v>
                </c:pt>
                <c:pt idx="48">
                  <c:v>2052</c:v>
                </c:pt>
                <c:pt idx="49">
                  <c:v/>
                </c:pt>
                <c:pt idx="50">
                  <c:v>2025</c:v>
                </c:pt>
                <c:pt idx="51">
                  <c:v>1985</c:v>
                </c:pt>
                <c:pt idx="52">
                  <c:v>2041</c:v>
                </c:pt>
                <c:pt idx="53">
                  <c:v/>
                </c:pt>
                <c:pt idx="54">
                  <c:v>2030</c:v>
                </c:pt>
                <c:pt idx="55">
                  <c:v>2150</c:v>
                </c:pt>
                <c:pt idx="56">
                  <c:v>2045</c:v>
                </c:pt>
                <c:pt idx="57">
                  <c:v>2030</c:v>
                </c:pt>
                <c:pt idx="58">
                  <c:v>2052</c:v>
                </c:pt>
                <c:pt idx="59">
                  <c:v>2005</c:v>
                </c:pt>
                <c:pt idx="60">
                  <c:v>2017</c:v>
                </c:pt>
                <c:pt idx="61">
                  <c:v>2030</c:v>
                </c:pt>
                <c:pt idx="62">
                  <c:v/>
                </c:pt>
                <c:pt idx="63">
                  <c:v>2040</c:v>
                </c:pt>
                <c:pt idx="64">
                  <c:v>2020</c:v>
                </c:pt>
                <c:pt idx="65">
                  <c:v/>
                </c:pt>
                <c:pt idx="66">
                  <c:v/>
                </c:pt>
                <c:pt idx="67">
                  <c:v/>
                </c:pt>
                <c:pt idx="68">
                  <c:v/>
                </c:pt>
                <c:pt idx="69">
                  <c:v/>
                </c:pt>
                <c:pt idx="70">
                  <c:v/>
                </c:pt>
                <c:pt idx="71">
                  <c:v/>
                </c:pt>
                <c:pt idx="72">
                  <c:v/>
                </c:pt>
                <c:pt idx="73">
                  <c:v/>
                </c:pt>
                <c:pt idx="74">
                  <c:v/>
                </c:pt>
                <c:pt idx="75">
                  <c:v/>
                </c:pt>
                <c:pt idx="76">
                  <c:v/>
                </c:pt>
                <c:pt idx="77">
                  <c:v/>
                </c:pt>
                <c:pt idx="78">
                  <c:v/>
                </c:pt>
                <c:pt idx="79">
                  <c:v/>
                </c:pt>
                <c:pt idx="80">
                  <c:v/>
                </c:pt>
                <c:pt idx="81">
                  <c:v/>
                </c:pt>
                <c:pt idx="82">
                  <c:v/>
                </c:pt>
                <c:pt idx="83">
                  <c:v/>
                </c:pt>
                <c:pt idx="84">
                  <c:v/>
                </c:pt>
                <c:pt idx="85">
                  <c:v/>
                </c:pt>
                <c:pt idx="86">
                  <c:v/>
                </c:pt>
                <c:pt idx="87">
                  <c:v/>
                </c:pt>
                <c:pt idx="88">
                  <c:v/>
                </c:pt>
                <c:pt idx="89">
                  <c:v/>
                </c:pt>
                <c:pt idx="90">
                  <c:v/>
                </c:pt>
                <c:pt idx="91">
                  <c:v/>
                </c:pt>
                <c:pt idx="92">
                  <c:v/>
                </c:pt>
                <c:pt idx="93">
                  <c:v/>
                </c:pt>
              </c:numCache>
            </c:numRef>
          </c:yVal>
          <c:smooth val="0"/>
        </c:ser>
        <c:ser>
          <c:idx val="1"/>
          <c:order val="1"/>
          <c:tx>
            <c:strRef>
              <c:f>Data!$M$1</c:f>
              <c:strCache>
                <c:ptCount val="1"/>
                <c:pt idx="0">
                  <c:v>AI after</c:v>
                </c:pt>
              </c:strCache>
            </c:strRef>
          </c:tx>
          <c:spPr>
            <a:solidFill>
              <a:srgbClr val="c3d69b"/>
            </a:solidFill>
            <a:ln w="47520">
              <a:noFill/>
            </a:ln>
          </c:spPr>
          <c:marker>
            <c:symbol val="circle"/>
            <c:size val="9"/>
            <c:spPr>
              <a:solidFill>
                <a:srgbClr val="c3d69b"/>
              </a:solidFill>
            </c:spPr>
          </c:marker>
          <c:dLbls>
            <c:dLblPos val="r"/>
            <c:showLegendKey val="0"/>
            <c:showVal val="0"/>
            <c:showCatName val="0"/>
            <c:showSerName val="0"/>
            <c:showPercent val="0"/>
            <c:showLeaderLines val="0"/>
          </c:dLbls>
          <c:xVal>
            <c:numRef>
              <c:f>Data!$H$2:$H$95</c:f>
              <c:numCache>
                <c:formatCode>General</c:formatCode>
                <c:ptCount val="94"/>
                <c:pt idx="0">
                  <c:v>2012</c:v>
                </c:pt>
                <c:pt idx="1">
                  <c:v>2007</c:v>
                </c:pt>
                <c:pt idx="2">
                  <c:v>2001</c:v>
                </c:pt>
                <c:pt idx="3">
                  <c:v>2009</c:v>
                </c:pt>
                <c:pt idx="4">
                  <c:v>1995</c:v>
                </c:pt>
                <c:pt idx="5">
                  <c:v>2008</c:v>
                </c:pt>
                <c:pt idx="6">
                  <c:v>1970</c:v>
                </c:pt>
                <c:pt idx="7">
                  <c:v>1995</c:v>
                </c:pt>
                <c:pt idx="8">
                  <c:v>2008</c:v>
                </c:pt>
                <c:pt idx="9">
                  <c:v>2011</c:v>
                </c:pt>
                <c:pt idx="10">
                  <c:v>2012</c:v>
                </c:pt>
                <c:pt idx="11">
                  <c:v>2001</c:v>
                </c:pt>
                <c:pt idx="12">
                  <c:v>1998</c:v>
                </c:pt>
                <c:pt idx="13">
                  <c:v>2012</c:v>
                </c:pt>
                <c:pt idx="14">
                  <c:v>1995</c:v>
                </c:pt>
                <c:pt idx="15">
                  <c:v>2012</c:v>
                </c:pt>
                <c:pt idx="16">
                  <c:v>1994</c:v>
                </c:pt>
                <c:pt idx="17">
                  <c:v>2012</c:v>
                </c:pt>
                <c:pt idx="18">
                  <c:v>1995</c:v>
                </c:pt>
                <c:pt idx="19">
                  <c:v>2012</c:v>
                </c:pt>
                <c:pt idx="20">
                  <c:v>1962</c:v>
                </c:pt>
                <c:pt idx="21">
                  <c:v>2012</c:v>
                </c:pt>
                <c:pt idx="22">
                  <c:v>2004</c:v>
                </c:pt>
                <c:pt idx="23">
                  <c:v>2001</c:v>
                </c:pt>
                <c:pt idx="24">
                  <c:v>2006</c:v>
                </c:pt>
                <c:pt idx="25">
                  <c:v>2012</c:v>
                </c:pt>
                <c:pt idx="26">
                  <c:v>2008</c:v>
                </c:pt>
                <c:pt idx="27">
                  <c:v>2002</c:v>
                </c:pt>
                <c:pt idx="28">
                  <c:v>2012</c:v>
                </c:pt>
                <c:pt idx="29">
                  <c:v>2012</c:v>
                </c:pt>
                <c:pt idx="30">
                  <c:v>2002</c:v>
                </c:pt>
                <c:pt idx="31">
                  <c:v>2012</c:v>
                </c:pt>
                <c:pt idx="32">
                  <c:v>2011</c:v>
                </c:pt>
                <c:pt idx="33">
                  <c:v>2012</c:v>
                </c:pt>
                <c:pt idx="34">
                  <c:v>2012</c:v>
                </c:pt>
                <c:pt idx="35">
                  <c:v>2007</c:v>
                </c:pt>
                <c:pt idx="36">
                  <c:v>1970</c:v>
                </c:pt>
                <c:pt idx="37">
                  <c:v>1967</c:v>
                </c:pt>
                <c:pt idx="38">
                  <c:v>1977</c:v>
                </c:pt>
                <c:pt idx="39">
                  <c:v>1988</c:v>
                </c:pt>
                <c:pt idx="40">
                  <c:v>1998</c:v>
                </c:pt>
                <c:pt idx="41">
                  <c:v>1995</c:v>
                </c:pt>
                <c:pt idx="42">
                  <c:v>2012</c:v>
                </c:pt>
                <c:pt idx="43">
                  <c:v>2012</c:v>
                </c:pt>
                <c:pt idx="44">
                  <c:v>2012</c:v>
                </c:pt>
                <c:pt idx="45">
                  <c:v>2012</c:v>
                </c:pt>
                <c:pt idx="46">
                  <c:v>2007</c:v>
                </c:pt>
                <c:pt idx="47">
                  <c:v>2012</c:v>
                </c:pt>
                <c:pt idx="48">
                  <c:v>2012</c:v>
                </c:pt>
                <c:pt idx="49">
                  <c:v>2011</c:v>
                </c:pt>
                <c:pt idx="50">
                  <c:v>2009</c:v>
                </c:pt>
                <c:pt idx="51">
                  <c:v>1965</c:v>
                </c:pt>
                <c:pt idx="52">
                  <c:v>2003</c:v>
                </c:pt>
                <c:pt idx="53">
                  <c:v>2006</c:v>
                </c:pt>
                <c:pt idx="54">
                  <c:v>2011</c:v>
                </c:pt>
                <c:pt idx="55">
                  <c:v>1995</c:v>
                </c:pt>
                <c:pt idx="56">
                  <c:v>2012</c:v>
                </c:pt>
                <c:pt idx="57">
                  <c:v>2012</c:v>
                </c:pt>
                <c:pt idx="58">
                  <c:v>2012</c:v>
                </c:pt>
                <c:pt idx="59">
                  <c:v>1993</c:v>
                </c:pt>
                <c:pt idx="60">
                  <c:v>1988</c:v>
                </c:pt>
                <c:pt idx="61">
                  <c:v>2012</c:v>
                </c:pt>
                <c:pt idx="62">
                  <c:v>2004</c:v>
                </c:pt>
                <c:pt idx="63">
                  <c:v>2012</c:v>
                </c:pt>
                <c:pt idx="64">
                  <c:v>1999</c:v>
                </c:pt>
                <c:pt idx="65">
                  <c:v>1</c:v>
                </c:pt>
                <c:pt idx="66">
                  <c:v>2</c:v>
                </c:pt>
                <c:pt idx="67">
                  <c:v>3</c:v>
                </c:pt>
                <c:pt idx="68">
                  <c:v>4</c:v>
                </c:pt>
                <c:pt idx="69">
                  <c:v>5</c:v>
                </c:pt>
                <c:pt idx="70">
                  <c:v>6</c:v>
                </c:pt>
                <c:pt idx="71">
                  <c:v>7</c:v>
                </c:pt>
                <c:pt idx="72">
                  <c:v>8</c:v>
                </c:pt>
                <c:pt idx="73">
                  <c:v>9</c:v>
                </c:pt>
                <c:pt idx="74">
                  <c:v>10</c:v>
                </c:pt>
                <c:pt idx="75">
                  <c:v>11</c:v>
                </c:pt>
                <c:pt idx="76">
                  <c:v>12</c:v>
                </c:pt>
                <c:pt idx="77">
                  <c:v>13</c:v>
                </c:pt>
                <c:pt idx="78">
                  <c:v>14</c:v>
                </c:pt>
                <c:pt idx="79">
                  <c:v>15</c:v>
                </c:pt>
                <c:pt idx="80">
                  <c:v>16</c:v>
                </c:pt>
                <c:pt idx="81">
                  <c:v>17</c:v>
                </c:pt>
                <c:pt idx="82">
                  <c:v>18</c:v>
                </c:pt>
                <c:pt idx="83">
                  <c:v>19</c:v>
                </c:pt>
                <c:pt idx="84">
                  <c:v>20</c:v>
                </c:pt>
                <c:pt idx="85">
                  <c:v>21</c:v>
                </c:pt>
                <c:pt idx="86">
                  <c:v>22</c:v>
                </c:pt>
                <c:pt idx="87">
                  <c:v>23</c:v>
                </c:pt>
                <c:pt idx="88">
                  <c:v>24</c:v>
                </c:pt>
                <c:pt idx="89">
                  <c:v>25</c:v>
                </c:pt>
                <c:pt idx="90">
                  <c:v>26</c:v>
                </c:pt>
                <c:pt idx="91">
                  <c:v>27</c:v>
                </c:pt>
                <c:pt idx="92">
                  <c:v>28</c:v>
                </c:pt>
                <c:pt idx="93">
                  <c:v>29</c:v>
                </c:pt>
              </c:numCache>
            </c:numRef>
          </c:xVal>
          <c:yVal>
            <c:numRef>
              <c:f>Data!$M$2:$M$95</c:f>
              <c:numCache>
                <c:formatCode>General</c:formatCode>
                <c:ptCount val="94"/>
                <c:pt idx="0">
                  <c:v>2026</c:v>
                </c:pt>
                <c:pt idx="1">
                  <c:v>2207</c:v>
                </c:pt>
                <c:pt idx="2">
                  <c:v>2101</c:v>
                </c:pt>
                <c:pt idx="3">
                  <c:v>2039</c:v>
                </c:pt>
                <c:pt idx="4">
                  <c:v>2030</c:v>
                </c:pt>
                <c:pt idx="5">
                  <c:v/>
                </c:pt>
                <c:pt idx="6">
                  <c:v>1985</c:v>
                </c:pt>
                <c:pt idx="7">
                  <c:v>2050</c:v>
                </c:pt>
                <c:pt idx="8">
                  <c:v/>
                </c:pt>
                <c:pt idx="9">
                  <c:v>2040</c:v>
                </c:pt>
                <c:pt idx="10">
                  <c:v>3012</c:v>
                </c:pt>
                <c:pt idx="11">
                  <c:v>2020</c:v>
                </c:pt>
                <c:pt idx="12">
                  <c:v>2108</c:v>
                </c:pt>
                <c:pt idx="13">
                  <c:v>2027</c:v>
                </c:pt>
                <c:pt idx="14">
                  <c:v>2019</c:v>
                </c:pt>
                <c:pt idx="15">
                  <c:v/>
                </c:pt>
                <c:pt idx="16">
                  <c:v>2035</c:v>
                </c:pt>
                <c:pt idx="17">
                  <c:v>2112</c:v>
                </c:pt>
                <c:pt idx="18">
                  <c:v>2010</c:v>
                </c:pt>
                <c:pt idx="19">
                  <c:v>2092</c:v>
                </c:pt>
                <c:pt idx="20">
                  <c:v>1978</c:v>
                </c:pt>
                <c:pt idx="21">
                  <c:v>2030</c:v>
                </c:pt>
                <c:pt idx="22">
                  <c:v>2054</c:v>
                </c:pt>
                <c:pt idx="23">
                  <c:v>2101</c:v>
                </c:pt>
                <c:pt idx="24">
                  <c:v>2100</c:v>
                </c:pt>
                <c:pt idx="25">
                  <c:v>2042</c:v>
                </c:pt>
                <c:pt idx="26">
                  <c:v>2048</c:v>
                </c:pt>
                <c:pt idx="27">
                  <c:v/>
                </c:pt>
                <c:pt idx="28">
                  <c:v>2035</c:v>
                </c:pt>
                <c:pt idx="29">
                  <c:v>2200</c:v>
                </c:pt>
                <c:pt idx="30">
                  <c:v>2029</c:v>
                </c:pt>
                <c:pt idx="31">
                  <c:v>2062</c:v>
                </c:pt>
                <c:pt idx="32">
                  <c:v>2062</c:v>
                </c:pt>
                <c:pt idx="33">
                  <c:v>2020</c:v>
                </c:pt>
                <c:pt idx="34">
                  <c:v>2112</c:v>
                </c:pt>
                <c:pt idx="35">
                  <c:v>2100</c:v>
                </c:pt>
                <c:pt idx="36">
                  <c:v>1976</c:v>
                </c:pt>
                <c:pt idx="37">
                  <c:v>1992</c:v>
                </c:pt>
                <c:pt idx="38">
                  <c:v>1987</c:v>
                </c:pt>
                <c:pt idx="39">
                  <c:v>2028</c:v>
                </c:pt>
                <c:pt idx="40">
                  <c:v>2038</c:v>
                </c:pt>
                <c:pt idx="41">
                  <c:v>2150</c:v>
                </c:pt>
                <c:pt idx="42">
                  <c:v>2050</c:v>
                </c:pt>
                <c:pt idx="43">
                  <c:v>2032</c:v>
                </c:pt>
                <c:pt idx="44">
                  <c:v>2030</c:v>
                </c:pt>
                <c:pt idx="45">
                  <c:v/>
                </c:pt>
                <c:pt idx="46">
                  <c:v>2017</c:v>
                </c:pt>
                <c:pt idx="47">
                  <c:v>2035</c:v>
                </c:pt>
                <c:pt idx="48">
                  <c:v>2052</c:v>
                </c:pt>
                <c:pt idx="49">
                  <c:v>2041</c:v>
                </c:pt>
                <c:pt idx="50">
                  <c:v>2025</c:v>
                </c:pt>
                <c:pt idx="51">
                  <c:v>1985</c:v>
                </c:pt>
                <c:pt idx="52">
                  <c:v>2061</c:v>
                </c:pt>
                <c:pt idx="53">
                  <c:v>2026</c:v>
                </c:pt>
                <c:pt idx="54">
                  <c:v>2030</c:v>
                </c:pt>
                <c:pt idx="55">
                  <c:v>2200</c:v>
                </c:pt>
                <c:pt idx="56">
                  <c:v>2045</c:v>
                </c:pt>
                <c:pt idx="57">
                  <c:v>2030</c:v>
                </c:pt>
                <c:pt idx="58">
                  <c:v/>
                </c:pt>
                <c:pt idx="59">
                  <c:v>2030</c:v>
                </c:pt>
                <c:pt idx="60">
                  <c:v/>
                </c:pt>
                <c:pt idx="61">
                  <c:v>2030</c:v>
                </c:pt>
                <c:pt idx="62">
                  <c:v>2050</c:v>
                </c:pt>
                <c:pt idx="63">
                  <c:v>2040</c:v>
                </c:pt>
                <c:pt idx="64">
                  <c:v>2020</c:v>
                </c:pt>
                <c:pt idx="65">
                  <c:v/>
                </c:pt>
                <c:pt idx="66">
                  <c:v/>
                </c:pt>
                <c:pt idx="67">
                  <c:v/>
                </c:pt>
                <c:pt idx="68">
                  <c:v/>
                </c:pt>
                <c:pt idx="69">
                  <c:v/>
                </c:pt>
                <c:pt idx="70">
                  <c:v/>
                </c:pt>
                <c:pt idx="71">
                  <c:v/>
                </c:pt>
                <c:pt idx="72">
                  <c:v/>
                </c:pt>
                <c:pt idx="73">
                  <c:v/>
                </c:pt>
                <c:pt idx="74">
                  <c:v/>
                </c:pt>
                <c:pt idx="75">
                  <c:v/>
                </c:pt>
                <c:pt idx="76">
                  <c:v/>
                </c:pt>
                <c:pt idx="77">
                  <c:v/>
                </c:pt>
                <c:pt idx="78">
                  <c:v/>
                </c:pt>
                <c:pt idx="79">
                  <c:v/>
                </c:pt>
                <c:pt idx="80">
                  <c:v/>
                </c:pt>
                <c:pt idx="81">
                  <c:v/>
                </c:pt>
                <c:pt idx="82">
                  <c:v/>
                </c:pt>
                <c:pt idx="83">
                  <c:v/>
                </c:pt>
                <c:pt idx="84">
                  <c:v/>
                </c:pt>
                <c:pt idx="85">
                  <c:v/>
                </c:pt>
                <c:pt idx="86">
                  <c:v/>
                </c:pt>
                <c:pt idx="87">
                  <c:v/>
                </c:pt>
                <c:pt idx="88">
                  <c:v/>
                </c:pt>
                <c:pt idx="89">
                  <c:v/>
                </c:pt>
                <c:pt idx="90">
                  <c:v/>
                </c:pt>
                <c:pt idx="91">
                  <c:v/>
                </c:pt>
                <c:pt idx="92">
                  <c:v/>
                </c:pt>
                <c:pt idx="93">
                  <c:v/>
                </c:pt>
              </c:numCache>
            </c:numRef>
          </c:yVal>
          <c:smooth val="0"/>
        </c:ser>
        <c:ser>
          <c:idx val="2"/>
          <c:order val="2"/>
          <c:tx>
            <c:strRef>
              <c:f>'Basic statistics'!$V$65</c:f>
              <c:strCache>
                <c:ptCount val="1"/>
                <c:pt idx="0">
                  <c:v>Survey median</c:v>
                </c:pt>
              </c:strCache>
            </c:strRef>
          </c:tx>
          <c:spPr>
            <a:solidFill>
              <a:srgbClr val="ffffff"/>
            </a:solidFill>
            <a:ln w="47520">
              <a:noFill/>
            </a:ln>
          </c:spPr>
          <c:marker>
            <c:symbol val="x"/>
            <c:size val="16"/>
            <c:spPr>
              <a:noFill/>
            </c:spPr>
          </c:marker>
          <c:dLbls>
            <c:dLblPos val="r"/>
            <c:showLegendKey val="0"/>
            <c:showVal val="0"/>
            <c:showCatName val="0"/>
            <c:showSerName val="0"/>
            <c:showPercent val="0"/>
            <c:showLeaderLines val="0"/>
          </c:dLbls>
          <c:xVal>
            <c:numRef>
              <c:f>'Basic statistics'!$K$66:$K$77</c:f>
              <c:numCache>
                <c:formatCode>General</c:formatCode>
                <c:ptCount val="12"/>
                <c:pt idx="0">
                  <c:v>1972</c:v>
                </c:pt>
                <c:pt idx="1">
                  <c:v>2005</c:v>
                </c:pt>
                <c:pt idx="2">
                  <c:v>2006</c:v>
                </c:pt>
                <c:pt idx="3">
                  <c:v>2007</c:v>
                </c:pt>
                <c:pt idx="4">
                  <c:v>2009</c:v>
                </c:pt>
                <c:pt idx="5">
                  <c:v>2011</c:v>
                </c:pt>
                <c:pt idx="6">
                  <c:v>2012</c:v>
                </c:pt>
                <c:pt idx="7">
                  <c:v>2012</c:v>
                </c:pt>
                <c:pt idx="8">
                  <c:v>2012</c:v>
                </c:pt>
                <c:pt idx="9">
                  <c:v>2012</c:v>
                </c:pt>
                <c:pt idx="10">
                  <c:v>2013</c:v>
                </c:pt>
                <c:pt idx="11">
                  <c:v>2013</c:v>
                </c:pt>
              </c:numCache>
            </c:numRef>
          </c:xVal>
          <c:yVal>
            <c:numRef>
              <c:f>'Basic statistics'!$V$66:$V$77</c:f>
              <c:numCache>
                <c:formatCode>General</c:formatCode>
                <c:ptCount val="12"/>
                <c:pt idx="0">
                  <c:v>2022</c:v>
                </c:pt>
                <c:pt idx="1">
                  <c:v>2085</c:v>
                </c:pt>
                <c:pt idx="2">
                  <c:v>2056</c:v>
                </c:pt>
                <c:pt idx="3">
                  <c:v>2040</c:v>
                </c:pt>
                <c:pt idx="4">
                  <c:v>2040</c:v>
                </c:pt>
                <c:pt idx="5">
                  <c:v>2050</c:v>
                </c:pt>
                <c:pt idx="6">
                  <c:v/>
                </c:pt>
                <c:pt idx="7">
                  <c:v>2040</c:v>
                </c:pt>
                <c:pt idx="8">
                  <c:v>2048</c:v>
                </c:pt>
                <c:pt idx="9">
                  <c:v/>
                </c:pt>
                <c:pt idx="10">
                  <c:v>2040</c:v>
                </c:pt>
                <c:pt idx="11">
                  <c:v>2050</c:v>
                </c:pt>
              </c:numCache>
            </c:numRef>
          </c:yVal>
          <c:smooth val="0"/>
        </c:ser>
        <c:axId val="79413193"/>
        <c:axId val="20127596"/>
      </c:scatterChart>
      <c:valAx>
        <c:axId val="79413193"/>
        <c:scaling>
          <c:orientation val="minMax"/>
          <c:min val="1960"/>
        </c:scaling>
        <c:delete val="0"/>
        <c:axPos val="b"/>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20127596"/>
        <c:crosses val="autoZero"/>
      </c:valAx>
      <c:valAx>
        <c:axId val="20127596"/>
        <c:scaling>
          <c:orientation val="minMax"/>
          <c:max val="2320"/>
          <c:min val="1960"/>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79413193"/>
        <c:crosses val="autoZero"/>
        <c:majorUnit val="20"/>
        <c:minorUnit val="5"/>
      </c:valAx>
      <c:spPr>
        <a:solidFill>
          <a:srgbClr val="e7e7e7"/>
        </a:solidFill>
        <a:ln>
          <a:noFill/>
        </a:ln>
      </c:spPr>
    </c:plotArea>
    <c:legend>
      <c:legendPos val="r"/>
      <c:overlay val="0"/>
      <c:spPr>
        <a:noFill/>
        <a:ln>
          <a:noFill/>
        </a:ln>
      </c:spPr>
    </c:legend>
    <c:plotVisOnly val="1"/>
    <c:dispBlanksAs val="gap"/>
  </c:chart>
  <c:spPr>
    <a:solidFill>
      <a:srgbClr val="ffffff"/>
    </a:solidFill>
    <a:ln>
      <a:noFill/>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plotArea>
      <c:areaChart>
        <c:grouping val="standard"/>
        <c:ser>
          <c:idx val="0"/>
          <c:order val="0"/>
          <c:spPr>
            <a:ln>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distributions'!$B$2:$B$203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0.0172413793103448</c:v>
                </c:pt>
                <c:pt idx="18">
                  <c:v>0.0172413793103448</c:v>
                </c:pt>
                <c:pt idx="19">
                  <c:v>0.0344827586206897</c:v>
                </c:pt>
                <c:pt idx="20">
                  <c:v>0.0344827586206897</c:v>
                </c:pt>
                <c:pt idx="21">
                  <c:v>0.0344827586206897</c:v>
                </c:pt>
                <c:pt idx="22">
                  <c:v>0.0344827586206897</c:v>
                </c:pt>
                <c:pt idx="23">
                  <c:v>0.0344827586206897</c:v>
                </c:pt>
                <c:pt idx="24">
                  <c:v>0.0344827586206897</c:v>
                </c:pt>
                <c:pt idx="25">
                  <c:v>0.0344827586206897</c:v>
                </c:pt>
                <c:pt idx="26">
                  <c:v>0.0689655172413793</c:v>
                </c:pt>
                <c:pt idx="27">
                  <c:v>0.0689655172413793</c:v>
                </c:pt>
                <c:pt idx="28">
                  <c:v>0.0862068965517241</c:v>
                </c:pt>
                <c:pt idx="29">
                  <c:v>0.0862068965517241</c:v>
                </c:pt>
                <c:pt idx="30">
                  <c:v>0.0862068965517241</c:v>
                </c:pt>
                <c:pt idx="31">
                  <c:v>0.0862068965517241</c:v>
                </c:pt>
                <c:pt idx="32">
                  <c:v>0.0862068965517241</c:v>
                </c:pt>
                <c:pt idx="33">
                  <c:v>0.103448275862069</c:v>
                </c:pt>
                <c:pt idx="34">
                  <c:v>0.103448275862069</c:v>
                </c:pt>
                <c:pt idx="35">
                  <c:v>0.103448275862069</c:v>
                </c:pt>
                <c:pt idx="36">
                  <c:v>0.103448275862069</c:v>
                </c:pt>
                <c:pt idx="37">
                  <c:v>0.103448275862069</c:v>
                </c:pt>
                <c:pt idx="38">
                  <c:v>0.103448275862069</c:v>
                </c:pt>
                <c:pt idx="39">
                  <c:v>0.103448275862069</c:v>
                </c:pt>
                <c:pt idx="40">
                  <c:v>0.103448275862069</c:v>
                </c:pt>
                <c:pt idx="41">
                  <c:v>0.103448275862069</c:v>
                </c:pt>
                <c:pt idx="42">
                  <c:v>0.103448275862069</c:v>
                </c:pt>
                <c:pt idx="43">
                  <c:v>0.103448275862069</c:v>
                </c:pt>
                <c:pt idx="44">
                  <c:v>0.103448275862069</c:v>
                </c:pt>
                <c:pt idx="45">
                  <c:v>0.103448275862069</c:v>
                </c:pt>
                <c:pt idx="46">
                  <c:v>0.103448275862069</c:v>
                </c:pt>
                <c:pt idx="47">
                  <c:v>0.103448275862069</c:v>
                </c:pt>
                <c:pt idx="48">
                  <c:v>0.103448275862069</c:v>
                </c:pt>
                <c:pt idx="49">
                  <c:v>0.103448275862069</c:v>
                </c:pt>
                <c:pt idx="50">
                  <c:v>0.103448275862069</c:v>
                </c:pt>
                <c:pt idx="51">
                  <c:v>0.120689655172414</c:v>
                </c:pt>
                <c:pt idx="52">
                  <c:v>0.120689655172414</c:v>
                </c:pt>
                <c:pt idx="53">
                  <c:v>0.120689655172414</c:v>
                </c:pt>
                <c:pt idx="54">
                  <c:v>0.120689655172414</c:v>
                </c:pt>
                <c:pt idx="55">
                  <c:v>0.120689655172414</c:v>
                </c:pt>
                <c:pt idx="56">
                  <c:v>0.120689655172414</c:v>
                </c:pt>
                <c:pt idx="57">
                  <c:v>0.120689655172414</c:v>
                </c:pt>
                <c:pt idx="58">
                  <c:v>0.137931034482759</c:v>
                </c:pt>
                <c:pt idx="59">
                  <c:v>0.137931034482759</c:v>
                </c:pt>
                <c:pt idx="60">
                  <c:v>0.155172413793103</c:v>
                </c:pt>
                <c:pt idx="61">
                  <c:v>0.206896551724138</c:v>
                </c:pt>
                <c:pt idx="62">
                  <c:v>0.206896551724138</c:v>
                </c:pt>
                <c:pt idx="63">
                  <c:v>0.206896551724138</c:v>
                </c:pt>
                <c:pt idx="64">
                  <c:v>0.206896551724138</c:v>
                </c:pt>
                <c:pt idx="65">
                  <c:v>0.206896551724138</c:v>
                </c:pt>
                <c:pt idx="66">
                  <c:v>0.224137931034483</c:v>
                </c:pt>
                <c:pt idx="67">
                  <c:v>0.258620689655172</c:v>
                </c:pt>
                <c:pt idx="68">
                  <c:v>0.275862068965517</c:v>
                </c:pt>
                <c:pt idx="69">
                  <c:v>0.293103448275862</c:v>
                </c:pt>
                <c:pt idx="70">
                  <c:v>0.310344827586207</c:v>
                </c:pt>
                <c:pt idx="71">
                  <c:v>0.431034482758621</c:v>
                </c:pt>
                <c:pt idx="72">
                  <c:v>0.431034482758621</c:v>
                </c:pt>
                <c:pt idx="73">
                  <c:v>0.448275862068966</c:v>
                </c:pt>
                <c:pt idx="74">
                  <c:v>0.448275862068966</c:v>
                </c:pt>
                <c:pt idx="75">
                  <c:v>0.448275862068966</c:v>
                </c:pt>
                <c:pt idx="76">
                  <c:v>0.5</c:v>
                </c:pt>
                <c:pt idx="77">
                  <c:v>0.5</c:v>
                </c:pt>
                <c:pt idx="78">
                  <c:v>0.5</c:v>
                </c:pt>
                <c:pt idx="79">
                  <c:v>0.517241379310345</c:v>
                </c:pt>
                <c:pt idx="80">
                  <c:v>0.53448275862069</c:v>
                </c:pt>
                <c:pt idx="81">
                  <c:v>0.568965517241379</c:v>
                </c:pt>
                <c:pt idx="82">
                  <c:v>0.586206896551724</c:v>
                </c:pt>
                <c:pt idx="83">
                  <c:v>0.603448275862069</c:v>
                </c:pt>
                <c:pt idx="84">
                  <c:v>0.603448275862069</c:v>
                </c:pt>
                <c:pt idx="85">
                  <c:v>0.603448275862069</c:v>
                </c:pt>
                <c:pt idx="86">
                  <c:v>0.620689655172414</c:v>
                </c:pt>
                <c:pt idx="87">
                  <c:v>0.620689655172414</c:v>
                </c:pt>
                <c:pt idx="88">
                  <c:v>0.620689655172414</c:v>
                </c:pt>
                <c:pt idx="89">
                  <c:v>0.637931034482759</c:v>
                </c:pt>
                <c:pt idx="90">
                  <c:v>0.637931034482759</c:v>
                </c:pt>
                <c:pt idx="91">
                  <c:v>0.689655172413793</c:v>
                </c:pt>
                <c:pt idx="92">
                  <c:v>0.689655172413793</c:v>
                </c:pt>
                <c:pt idx="93">
                  <c:v>0.706896551724138</c:v>
                </c:pt>
                <c:pt idx="94">
                  <c:v>0.706896551724138</c:v>
                </c:pt>
                <c:pt idx="95">
                  <c:v>0.724137931034483</c:v>
                </c:pt>
                <c:pt idx="96">
                  <c:v>0.724137931034483</c:v>
                </c:pt>
                <c:pt idx="97">
                  <c:v>0.724137931034483</c:v>
                </c:pt>
                <c:pt idx="98">
                  <c:v>0.724137931034483</c:v>
                </c:pt>
                <c:pt idx="99">
                  <c:v>0.724137931034483</c:v>
                </c:pt>
                <c:pt idx="100">
                  <c:v>0.724137931034483</c:v>
                </c:pt>
                <c:pt idx="101">
                  <c:v>0.724137931034483</c:v>
                </c:pt>
                <c:pt idx="102">
                  <c:v>0.741379310344828</c:v>
                </c:pt>
                <c:pt idx="103">
                  <c:v>0.775862068965517</c:v>
                </c:pt>
                <c:pt idx="104">
                  <c:v>0.775862068965517</c:v>
                </c:pt>
                <c:pt idx="105">
                  <c:v>0.775862068965517</c:v>
                </c:pt>
                <c:pt idx="106">
                  <c:v>0.775862068965517</c:v>
                </c:pt>
                <c:pt idx="107">
                  <c:v>0.775862068965517</c:v>
                </c:pt>
                <c:pt idx="108">
                  <c:v>0.775862068965517</c:v>
                </c:pt>
                <c:pt idx="109">
                  <c:v>0.775862068965517</c:v>
                </c:pt>
                <c:pt idx="110">
                  <c:v>0.775862068965517</c:v>
                </c:pt>
                <c:pt idx="111">
                  <c:v>0.775862068965517</c:v>
                </c:pt>
                <c:pt idx="112">
                  <c:v>0.775862068965517</c:v>
                </c:pt>
                <c:pt idx="113">
                  <c:v>0.775862068965517</c:v>
                </c:pt>
                <c:pt idx="114">
                  <c:v>0.775862068965517</c:v>
                </c:pt>
                <c:pt idx="115">
                  <c:v>0.775862068965517</c:v>
                </c:pt>
                <c:pt idx="116">
                  <c:v>0.775862068965517</c:v>
                </c:pt>
                <c:pt idx="117">
                  <c:v>0.775862068965517</c:v>
                </c:pt>
                <c:pt idx="118">
                  <c:v>0.775862068965517</c:v>
                </c:pt>
                <c:pt idx="119">
                  <c:v>0.775862068965517</c:v>
                </c:pt>
                <c:pt idx="120">
                  <c:v>0.775862068965517</c:v>
                </c:pt>
                <c:pt idx="121">
                  <c:v>0.775862068965517</c:v>
                </c:pt>
                <c:pt idx="122">
                  <c:v>0.775862068965517</c:v>
                </c:pt>
                <c:pt idx="123">
                  <c:v>0.775862068965517</c:v>
                </c:pt>
                <c:pt idx="124">
                  <c:v>0.775862068965517</c:v>
                </c:pt>
                <c:pt idx="125">
                  <c:v>0.775862068965517</c:v>
                </c:pt>
                <c:pt idx="126">
                  <c:v>0.775862068965517</c:v>
                </c:pt>
                <c:pt idx="127">
                  <c:v>0.775862068965517</c:v>
                </c:pt>
                <c:pt idx="128">
                  <c:v>0.775862068965517</c:v>
                </c:pt>
                <c:pt idx="129">
                  <c:v>0.775862068965517</c:v>
                </c:pt>
                <c:pt idx="130">
                  <c:v>0.775862068965517</c:v>
                </c:pt>
                <c:pt idx="131">
                  <c:v>0.775862068965517</c:v>
                </c:pt>
                <c:pt idx="132">
                  <c:v>0.775862068965517</c:v>
                </c:pt>
                <c:pt idx="133">
                  <c:v>0.793103448275862</c:v>
                </c:pt>
                <c:pt idx="134">
                  <c:v>0.793103448275862</c:v>
                </c:pt>
                <c:pt idx="135">
                  <c:v>0.793103448275862</c:v>
                </c:pt>
                <c:pt idx="136">
                  <c:v>0.793103448275862</c:v>
                </c:pt>
                <c:pt idx="137">
                  <c:v>0.793103448275862</c:v>
                </c:pt>
                <c:pt idx="138">
                  <c:v>0.793103448275862</c:v>
                </c:pt>
                <c:pt idx="139">
                  <c:v>0.793103448275862</c:v>
                </c:pt>
                <c:pt idx="140">
                  <c:v>0.793103448275862</c:v>
                </c:pt>
                <c:pt idx="141">
                  <c:v>0.827586206896552</c:v>
                </c:pt>
                <c:pt idx="142">
                  <c:v>0.862068965517241</c:v>
                </c:pt>
                <c:pt idx="143">
                  <c:v>0.862068965517241</c:v>
                </c:pt>
                <c:pt idx="144">
                  <c:v>0.862068965517241</c:v>
                </c:pt>
                <c:pt idx="145">
                  <c:v>0.862068965517241</c:v>
                </c:pt>
                <c:pt idx="146">
                  <c:v>0.862068965517241</c:v>
                </c:pt>
                <c:pt idx="147">
                  <c:v>0.862068965517241</c:v>
                </c:pt>
                <c:pt idx="148">
                  <c:v>0.862068965517241</c:v>
                </c:pt>
                <c:pt idx="149">
                  <c:v>0.879310344827586</c:v>
                </c:pt>
                <c:pt idx="150">
                  <c:v>0.879310344827586</c:v>
                </c:pt>
                <c:pt idx="151">
                  <c:v>0.879310344827586</c:v>
                </c:pt>
                <c:pt idx="152">
                  <c:v>0.879310344827586</c:v>
                </c:pt>
                <c:pt idx="153">
                  <c:v>0.913793103448276</c:v>
                </c:pt>
                <c:pt idx="154">
                  <c:v>0.913793103448276</c:v>
                </c:pt>
                <c:pt idx="155">
                  <c:v>0.913793103448276</c:v>
                </c:pt>
                <c:pt idx="156">
                  <c:v>0.913793103448276</c:v>
                </c:pt>
                <c:pt idx="157">
                  <c:v>0.913793103448276</c:v>
                </c:pt>
                <c:pt idx="158">
                  <c:v>0.913793103448276</c:v>
                </c:pt>
                <c:pt idx="159">
                  <c:v>0.913793103448276</c:v>
                </c:pt>
                <c:pt idx="160">
                  <c:v>0.913793103448276</c:v>
                </c:pt>
                <c:pt idx="161">
                  <c:v>0.913793103448276</c:v>
                </c:pt>
                <c:pt idx="162">
                  <c:v>0.913793103448276</c:v>
                </c:pt>
                <c:pt idx="163">
                  <c:v>0.913793103448276</c:v>
                </c:pt>
                <c:pt idx="164">
                  <c:v>0.913793103448276</c:v>
                </c:pt>
                <c:pt idx="165">
                  <c:v>0.913793103448276</c:v>
                </c:pt>
                <c:pt idx="166">
                  <c:v>0.913793103448276</c:v>
                </c:pt>
                <c:pt idx="167">
                  <c:v>0.913793103448276</c:v>
                </c:pt>
                <c:pt idx="168">
                  <c:v>0.913793103448276</c:v>
                </c:pt>
                <c:pt idx="169">
                  <c:v>0.913793103448276</c:v>
                </c:pt>
                <c:pt idx="170">
                  <c:v>0.913793103448276</c:v>
                </c:pt>
                <c:pt idx="171">
                  <c:v>0.913793103448276</c:v>
                </c:pt>
                <c:pt idx="172">
                  <c:v>0.913793103448276</c:v>
                </c:pt>
                <c:pt idx="173">
                  <c:v>0.913793103448276</c:v>
                </c:pt>
                <c:pt idx="174">
                  <c:v>0.913793103448276</c:v>
                </c:pt>
                <c:pt idx="175">
                  <c:v>0.913793103448276</c:v>
                </c:pt>
                <c:pt idx="176">
                  <c:v>0.913793103448276</c:v>
                </c:pt>
                <c:pt idx="177">
                  <c:v>0.913793103448276</c:v>
                </c:pt>
                <c:pt idx="178">
                  <c:v>0.913793103448276</c:v>
                </c:pt>
                <c:pt idx="179">
                  <c:v>0.913793103448276</c:v>
                </c:pt>
                <c:pt idx="180">
                  <c:v>0.913793103448276</c:v>
                </c:pt>
                <c:pt idx="181">
                  <c:v>0.913793103448276</c:v>
                </c:pt>
                <c:pt idx="182">
                  <c:v>0.913793103448276</c:v>
                </c:pt>
                <c:pt idx="183">
                  <c:v>0.913793103448276</c:v>
                </c:pt>
                <c:pt idx="184">
                  <c:v>0.913793103448276</c:v>
                </c:pt>
                <c:pt idx="185">
                  <c:v>0.913793103448276</c:v>
                </c:pt>
                <c:pt idx="186">
                  <c:v>0.913793103448276</c:v>
                </c:pt>
                <c:pt idx="187">
                  <c:v>0.913793103448276</c:v>
                </c:pt>
                <c:pt idx="188">
                  <c:v>0.913793103448276</c:v>
                </c:pt>
                <c:pt idx="189">
                  <c:v>0.913793103448276</c:v>
                </c:pt>
                <c:pt idx="190">
                  <c:v>0.913793103448276</c:v>
                </c:pt>
                <c:pt idx="191">
                  <c:v>0.931034482758621</c:v>
                </c:pt>
                <c:pt idx="192">
                  <c:v>0.931034482758621</c:v>
                </c:pt>
                <c:pt idx="193">
                  <c:v>0.931034482758621</c:v>
                </c:pt>
                <c:pt idx="194">
                  <c:v>0.931034482758621</c:v>
                </c:pt>
                <c:pt idx="195">
                  <c:v>0.931034482758621</c:v>
                </c:pt>
                <c:pt idx="196">
                  <c:v>0.931034482758621</c:v>
                </c:pt>
                <c:pt idx="197">
                  <c:v>0.931034482758621</c:v>
                </c:pt>
                <c:pt idx="198">
                  <c:v>0.931034482758621</c:v>
                </c:pt>
                <c:pt idx="199">
                  <c:v>0.931034482758621</c:v>
                </c:pt>
                <c:pt idx="200">
                  <c:v>0.931034482758621</c:v>
                </c:pt>
                <c:pt idx="201">
                  <c:v>1</c:v>
                </c:pt>
              </c:numCache>
            </c:numRef>
          </c:val>
        </c:ser>
        <c:axId val="35338012"/>
        <c:axId val="1091071"/>
      </c:areaChart>
      <c:catAx>
        <c:axId val="35338012"/>
        <c:scaling>
          <c:orientation val="minMax"/>
        </c:scaling>
        <c:delete val="0"/>
        <c:axPos val="b"/>
        <c:numFmt formatCode="General"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1091071"/>
        <c:crosses val="autoZero"/>
        <c:auto val="1"/>
        <c:lblAlgn val="ctr"/>
        <c:lblOffset val="100"/>
      </c:catAx>
      <c:valAx>
        <c:axId val="1091071"/>
        <c:scaling>
          <c:orientation val="minMax"/>
          <c:max val="1"/>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35338012"/>
        <c:crosses val="autoZero"/>
      </c:valAx>
      <c:spPr>
        <a:solidFill>
          <a:srgbClr val="ffffff"/>
        </a:solidFill>
        <a:ln>
          <a:noFill/>
        </a:ln>
      </c:spPr>
    </c:plotArea>
    <c:legend>
      <c:legendPos val="r"/>
      <c:overlay val="0"/>
      <c:spPr>
        <a:noFill/>
        <a:ln>
          <a:noFill/>
        </a:ln>
      </c:spPr>
    </c:legend>
    <c:plotVisOnly val="1"/>
    <c:dispBlanksAs val="zero"/>
  </c:chart>
  <c:spPr>
    <a:solidFill>
      <a:srgbClr val="ffffff"/>
    </a:solidFill>
    <a:ln>
      <a:noFill/>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plotArea>
      <c:areaChart>
        <c:grouping val="standard"/>
        <c:ser>
          <c:idx val="0"/>
          <c:order val="0"/>
          <c:spPr>
            <a:solidFill>
              <a:srgbClr val="4bacc6"/>
            </a:solidFill>
            <a:ln>
              <a:noFill/>
            </a:ln>
          </c:spPr>
          <c:dLbls>
            <c:showLegendKey val="0"/>
            <c:showVal val="0"/>
            <c:showCatName val="0"/>
            <c:showSerName val="0"/>
            <c:showPercent val="0"/>
            <c:showLeaderLines val="0"/>
          </c:dLbls>
          <c:val>
            <c:numRef>
              <c:f>0</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0.0188679245283019</c:v>
                </c:pt>
                <c:pt idx="15">
                  <c:v>0.0188679245283019</c:v>
                </c:pt>
                <c:pt idx="16">
                  <c:v>0.0188679245283019</c:v>
                </c:pt>
                <c:pt idx="17">
                  <c:v>0.0377358490566038</c:v>
                </c:pt>
                <c:pt idx="18">
                  <c:v>0.0377358490566038</c:v>
                </c:pt>
                <c:pt idx="19">
                  <c:v>0.0566037735849056</c:v>
                </c:pt>
                <c:pt idx="20">
                  <c:v>0.0566037735849056</c:v>
                </c:pt>
                <c:pt idx="21">
                  <c:v>0.0566037735849056</c:v>
                </c:pt>
                <c:pt idx="22">
                  <c:v>0.0566037735849056</c:v>
                </c:pt>
                <c:pt idx="23">
                  <c:v>0.0566037735849056</c:v>
                </c:pt>
                <c:pt idx="24">
                  <c:v>0.0566037735849056</c:v>
                </c:pt>
                <c:pt idx="25">
                  <c:v>0.0566037735849056</c:v>
                </c:pt>
                <c:pt idx="26">
                  <c:v>0.0754716981132075</c:v>
                </c:pt>
                <c:pt idx="27">
                  <c:v>0.0754716981132075</c:v>
                </c:pt>
                <c:pt idx="28">
                  <c:v>0.0943396226415094</c:v>
                </c:pt>
                <c:pt idx="29">
                  <c:v>0.0943396226415094</c:v>
                </c:pt>
                <c:pt idx="30">
                  <c:v>0.0943396226415094</c:v>
                </c:pt>
                <c:pt idx="31">
                  <c:v>0.0943396226415094</c:v>
                </c:pt>
                <c:pt idx="32">
                  <c:v>0.0943396226415094</c:v>
                </c:pt>
                <c:pt idx="33">
                  <c:v>0.0943396226415094</c:v>
                </c:pt>
                <c:pt idx="34">
                  <c:v>0.0943396226415094</c:v>
                </c:pt>
                <c:pt idx="35">
                  <c:v>0.0943396226415094</c:v>
                </c:pt>
                <c:pt idx="36">
                  <c:v>0.0943396226415094</c:v>
                </c:pt>
                <c:pt idx="37">
                  <c:v>0.0943396226415094</c:v>
                </c:pt>
                <c:pt idx="38">
                  <c:v>0.0943396226415094</c:v>
                </c:pt>
                <c:pt idx="39">
                  <c:v>0.0943396226415094</c:v>
                </c:pt>
                <c:pt idx="40">
                  <c:v>0.0943396226415094</c:v>
                </c:pt>
                <c:pt idx="41">
                  <c:v>0.0943396226415094</c:v>
                </c:pt>
                <c:pt idx="42">
                  <c:v>0.0943396226415094</c:v>
                </c:pt>
                <c:pt idx="43">
                  <c:v>0.0943396226415094</c:v>
                </c:pt>
                <c:pt idx="44">
                  <c:v>0.0943396226415094</c:v>
                </c:pt>
                <c:pt idx="45">
                  <c:v>0.113207547169811</c:v>
                </c:pt>
                <c:pt idx="46">
                  <c:v>0.132075471698113</c:v>
                </c:pt>
                <c:pt idx="47">
                  <c:v>0.132075471698113</c:v>
                </c:pt>
                <c:pt idx="48">
                  <c:v>0.132075471698113</c:v>
                </c:pt>
                <c:pt idx="49">
                  <c:v>0.132075471698113</c:v>
                </c:pt>
                <c:pt idx="50">
                  <c:v>0.150943396226415</c:v>
                </c:pt>
                <c:pt idx="51">
                  <c:v>0.169811320754717</c:v>
                </c:pt>
                <c:pt idx="52">
                  <c:v>0.169811320754717</c:v>
                </c:pt>
                <c:pt idx="53">
                  <c:v>0.169811320754717</c:v>
                </c:pt>
                <c:pt idx="54">
                  <c:v>0.169811320754717</c:v>
                </c:pt>
                <c:pt idx="55">
                  <c:v>0.169811320754717</c:v>
                </c:pt>
                <c:pt idx="56">
                  <c:v>0.169811320754717</c:v>
                </c:pt>
                <c:pt idx="57">
                  <c:v>0.169811320754717</c:v>
                </c:pt>
                <c:pt idx="58">
                  <c:v>0.188679245283019</c:v>
                </c:pt>
                <c:pt idx="59">
                  <c:v>0.188679245283019</c:v>
                </c:pt>
                <c:pt idx="60">
                  <c:v>0.188679245283019</c:v>
                </c:pt>
                <c:pt idx="61">
                  <c:v>0.245283018867925</c:v>
                </c:pt>
                <c:pt idx="62">
                  <c:v>0.245283018867925</c:v>
                </c:pt>
                <c:pt idx="63">
                  <c:v>0.245283018867925</c:v>
                </c:pt>
                <c:pt idx="64">
                  <c:v>0.245283018867925</c:v>
                </c:pt>
                <c:pt idx="65">
                  <c:v>0.245283018867925</c:v>
                </c:pt>
                <c:pt idx="66">
                  <c:v>0.264150943396226</c:v>
                </c:pt>
                <c:pt idx="67">
                  <c:v>0.283018867924528</c:v>
                </c:pt>
                <c:pt idx="68">
                  <c:v>0.30188679245283</c:v>
                </c:pt>
                <c:pt idx="69">
                  <c:v>0.339622641509434</c:v>
                </c:pt>
                <c:pt idx="70">
                  <c:v>0.339622641509434</c:v>
                </c:pt>
                <c:pt idx="71">
                  <c:v>0.471698113207547</c:v>
                </c:pt>
                <c:pt idx="72">
                  <c:v>0.471698113207547</c:v>
                </c:pt>
                <c:pt idx="73">
                  <c:v>0.490566037735849</c:v>
                </c:pt>
                <c:pt idx="74">
                  <c:v>0.509433962264151</c:v>
                </c:pt>
                <c:pt idx="75">
                  <c:v>0.509433962264151</c:v>
                </c:pt>
                <c:pt idx="76">
                  <c:v>0.566037735849057</c:v>
                </c:pt>
                <c:pt idx="77">
                  <c:v>0.566037735849057</c:v>
                </c:pt>
                <c:pt idx="78">
                  <c:v>0.566037735849057</c:v>
                </c:pt>
                <c:pt idx="79">
                  <c:v>0.566037735849057</c:v>
                </c:pt>
                <c:pt idx="80">
                  <c:v>0.566037735849057</c:v>
                </c:pt>
                <c:pt idx="81">
                  <c:v>0.622641509433962</c:v>
                </c:pt>
                <c:pt idx="82">
                  <c:v>0.641509433962264</c:v>
                </c:pt>
                <c:pt idx="83">
                  <c:v>0.660377358490566</c:v>
                </c:pt>
                <c:pt idx="84">
                  <c:v>0.660377358490566</c:v>
                </c:pt>
                <c:pt idx="85">
                  <c:v>0.660377358490566</c:v>
                </c:pt>
                <c:pt idx="86">
                  <c:v>0.679245283018868</c:v>
                </c:pt>
                <c:pt idx="87">
                  <c:v>0.679245283018868</c:v>
                </c:pt>
                <c:pt idx="88">
                  <c:v>0.679245283018868</c:v>
                </c:pt>
                <c:pt idx="89">
                  <c:v>0.69811320754717</c:v>
                </c:pt>
                <c:pt idx="90">
                  <c:v>0.69811320754717</c:v>
                </c:pt>
                <c:pt idx="91">
                  <c:v>0.735849056603773</c:v>
                </c:pt>
                <c:pt idx="92">
                  <c:v>0.735849056603773</c:v>
                </c:pt>
                <c:pt idx="93">
                  <c:v>0.773584905660377</c:v>
                </c:pt>
                <c:pt idx="94">
                  <c:v>0.773584905660377</c:v>
                </c:pt>
                <c:pt idx="95">
                  <c:v>0.773584905660377</c:v>
                </c:pt>
                <c:pt idx="96">
                  <c:v>0.773584905660377</c:v>
                </c:pt>
                <c:pt idx="97">
                  <c:v>0.773584905660377</c:v>
                </c:pt>
                <c:pt idx="98">
                  <c:v>0.773584905660377</c:v>
                </c:pt>
                <c:pt idx="99">
                  <c:v>0.773584905660377</c:v>
                </c:pt>
                <c:pt idx="100">
                  <c:v>0.773584905660377</c:v>
                </c:pt>
                <c:pt idx="101">
                  <c:v>0.773584905660377</c:v>
                </c:pt>
                <c:pt idx="102">
                  <c:v>0.773584905660377</c:v>
                </c:pt>
                <c:pt idx="103">
                  <c:v>0.811320754716981</c:v>
                </c:pt>
                <c:pt idx="104">
                  <c:v>0.811320754716981</c:v>
                </c:pt>
                <c:pt idx="105">
                  <c:v>0.811320754716981</c:v>
                </c:pt>
                <c:pt idx="106">
                  <c:v>0.811320754716981</c:v>
                </c:pt>
                <c:pt idx="107">
                  <c:v>0.811320754716981</c:v>
                </c:pt>
                <c:pt idx="108">
                  <c:v>0.811320754716981</c:v>
                </c:pt>
                <c:pt idx="109">
                  <c:v>0.811320754716981</c:v>
                </c:pt>
                <c:pt idx="110">
                  <c:v>0.811320754716981</c:v>
                </c:pt>
                <c:pt idx="111">
                  <c:v>0.811320754716981</c:v>
                </c:pt>
                <c:pt idx="112">
                  <c:v>0.811320754716981</c:v>
                </c:pt>
                <c:pt idx="113">
                  <c:v>0.811320754716981</c:v>
                </c:pt>
                <c:pt idx="114">
                  <c:v>0.811320754716981</c:v>
                </c:pt>
                <c:pt idx="115">
                  <c:v>0.811320754716981</c:v>
                </c:pt>
                <c:pt idx="116">
                  <c:v>0.811320754716981</c:v>
                </c:pt>
                <c:pt idx="117">
                  <c:v>0.811320754716981</c:v>
                </c:pt>
                <c:pt idx="118">
                  <c:v>0.811320754716981</c:v>
                </c:pt>
                <c:pt idx="119">
                  <c:v>0.811320754716981</c:v>
                </c:pt>
                <c:pt idx="120">
                  <c:v>0.811320754716981</c:v>
                </c:pt>
                <c:pt idx="121">
                  <c:v>0.811320754716981</c:v>
                </c:pt>
                <c:pt idx="122">
                  <c:v>0.811320754716981</c:v>
                </c:pt>
                <c:pt idx="123">
                  <c:v>0.811320754716981</c:v>
                </c:pt>
                <c:pt idx="124">
                  <c:v>0.811320754716981</c:v>
                </c:pt>
                <c:pt idx="125">
                  <c:v>0.811320754716981</c:v>
                </c:pt>
                <c:pt idx="126">
                  <c:v>0.811320754716981</c:v>
                </c:pt>
                <c:pt idx="127">
                  <c:v>0.811320754716981</c:v>
                </c:pt>
                <c:pt idx="128">
                  <c:v>0.811320754716981</c:v>
                </c:pt>
                <c:pt idx="129">
                  <c:v>0.811320754716981</c:v>
                </c:pt>
                <c:pt idx="130">
                  <c:v>0.811320754716981</c:v>
                </c:pt>
                <c:pt idx="131">
                  <c:v>0.811320754716981</c:v>
                </c:pt>
                <c:pt idx="132">
                  <c:v>0.811320754716981</c:v>
                </c:pt>
                <c:pt idx="133">
                  <c:v>0.811320754716981</c:v>
                </c:pt>
                <c:pt idx="134">
                  <c:v>0.811320754716981</c:v>
                </c:pt>
                <c:pt idx="135">
                  <c:v>0.811320754716981</c:v>
                </c:pt>
                <c:pt idx="136">
                  <c:v>0.830188679245283</c:v>
                </c:pt>
                <c:pt idx="137">
                  <c:v>0.830188679245283</c:v>
                </c:pt>
                <c:pt idx="138">
                  <c:v>0.830188679245283</c:v>
                </c:pt>
                <c:pt idx="139">
                  <c:v>0.830188679245283</c:v>
                </c:pt>
                <c:pt idx="140">
                  <c:v>0.830188679245283</c:v>
                </c:pt>
                <c:pt idx="141">
                  <c:v>0.849056603773585</c:v>
                </c:pt>
                <c:pt idx="142">
                  <c:v>0.849056603773585</c:v>
                </c:pt>
                <c:pt idx="143">
                  <c:v>0.849056603773585</c:v>
                </c:pt>
                <c:pt idx="144">
                  <c:v>0.849056603773585</c:v>
                </c:pt>
                <c:pt idx="145">
                  <c:v>0.849056603773585</c:v>
                </c:pt>
                <c:pt idx="146">
                  <c:v>0.849056603773585</c:v>
                </c:pt>
                <c:pt idx="147">
                  <c:v>0.849056603773585</c:v>
                </c:pt>
                <c:pt idx="148">
                  <c:v>0.849056603773585</c:v>
                </c:pt>
                <c:pt idx="149">
                  <c:v>0.867924528301887</c:v>
                </c:pt>
                <c:pt idx="150">
                  <c:v>0.867924528301887</c:v>
                </c:pt>
                <c:pt idx="151">
                  <c:v>0.867924528301887</c:v>
                </c:pt>
                <c:pt idx="152">
                  <c:v>0.867924528301887</c:v>
                </c:pt>
                <c:pt idx="153">
                  <c:v>0.905660377358491</c:v>
                </c:pt>
                <c:pt idx="154">
                  <c:v>0.905660377358491</c:v>
                </c:pt>
                <c:pt idx="155">
                  <c:v>0.905660377358491</c:v>
                </c:pt>
                <c:pt idx="156">
                  <c:v>0.905660377358491</c:v>
                </c:pt>
                <c:pt idx="157">
                  <c:v>0.905660377358491</c:v>
                </c:pt>
                <c:pt idx="158">
                  <c:v>0.905660377358491</c:v>
                </c:pt>
                <c:pt idx="159">
                  <c:v>0.905660377358491</c:v>
                </c:pt>
                <c:pt idx="160">
                  <c:v>0.905660377358491</c:v>
                </c:pt>
                <c:pt idx="161">
                  <c:v>0.905660377358491</c:v>
                </c:pt>
                <c:pt idx="162">
                  <c:v>0.905660377358491</c:v>
                </c:pt>
                <c:pt idx="163">
                  <c:v>0.905660377358491</c:v>
                </c:pt>
                <c:pt idx="164">
                  <c:v>0.905660377358491</c:v>
                </c:pt>
                <c:pt idx="165">
                  <c:v>0.905660377358491</c:v>
                </c:pt>
                <c:pt idx="166">
                  <c:v>0.905660377358491</c:v>
                </c:pt>
                <c:pt idx="167">
                  <c:v>0.905660377358491</c:v>
                </c:pt>
                <c:pt idx="168">
                  <c:v>0.905660377358491</c:v>
                </c:pt>
                <c:pt idx="169">
                  <c:v>0.905660377358491</c:v>
                </c:pt>
                <c:pt idx="170">
                  <c:v>0.905660377358491</c:v>
                </c:pt>
                <c:pt idx="171">
                  <c:v>0.905660377358491</c:v>
                </c:pt>
                <c:pt idx="172">
                  <c:v>0.905660377358491</c:v>
                </c:pt>
                <c:pt idx="173">
                  <c:v>0.905660377358491</c:v>
                </c:pt>
                <c:pt idx="174">
                  <c:v>0.905660377358491</c:v>
                </c:pt>
                <c:pt idx="175">
                  <c:v>0.905660377358491</c:v>
                </c:pt>
                <c:pt idx="176">
                  <c:v>0.905660377358491</c:v>
                </c:pt>
                <c:pt idx="177">
                  <c:v>0.905660377358491</c:v>
                </c:pt>
                <c:pt idx="178">
                  <c:v>0.905660377358491</c:v>
                </c:pt>
                <c:pt idx="179">
                  <c:v>0.905660377358491</c:v>
                </c:pt>
                <c:pt idx="180">
                  <c:v>0.905660377358491</c:v>
                </c:pt>
                <c:pt idx="181">
                  <c:v>0.905660377358491</c:v>
                </c:pt>
                <c:pt idx="182">
                  <c:v>0.905660377358491</c:v>
                </c:pt>
                <c:pt idx="183">
                  <c:v>0.905660377358491</c:v>
                </c:pt>
                <c:pt idx="184">
                  <c:v>0.905660377358491</c:v>
                </c:pt>
                <c:pt idx="185">
                  <c:v>0.905660377358491</c:v>
                </c:pt>
                <c:pt idx="186">
                  <c:v>0.905660377358491</c:v>
                </c:pt>
                <c:pt idx="187">
                  <c:v>0.905660377358491</c:v>
                </c:pt>
                <c:pt idx="188">
                  <c:v>0.905660377358491</c:v>
                </c:pt>
                <c:pt idx="189">
                  <c:v>0.905660377358491</c:v>
                </c:pt>
                <c:pt idx="190">
                  <c:v>0.905660377358491</c:v>
                </c:pt>
                <c:pt idx="191">
                  <c:v>0.924528301886792</c:v>
                </c:pt>
                <c:pt idx="192">
                  <c:v>0.924528301886792</c:v>
                </c:pt>
                <c:pt idx="193">
                  <c:v>0.924528301886792</c:v>
                </c:pt>
                <c:pt idx="194">
                  <c:v>0.924528301886792</c:v>
                </c:pt>
                <c:pt idx="195">
                  <c:v>0.924528301886792</c:v>
                </c:pt>
                <c:pt idx="196">
                  <c:v>0.924528301886792</c:v>
                </c:pt>
                <c:pt idx="197">
                  <c:v>0.924528301886792</c:v>
                </c:pt>
                <c:pt idx="198">
                  <c:v>0.924528301886792</c:v>
                </c:pt>
                <c:pt idx="199">
                  <c:v>0.924528301886792</c:v>
                </c:pt>
                <c:pt idx="200">
                  <c:v>0.924528301886792</c:v>
                </c:pt>
                <c:pt idx="201">
                  <c:v>0</c:v>
                </c:pt>
              </c:numCache>
            </c:numRef>
          </c:val>
        </c:ser>
        <c:axId val="53401751"/>
        <c:axId val="88932321"/>
      </c:areaChart>
      <c:catAx>
        <c:axId val="53401751"/>
        <c:scaling>
          <c:orientation val="minMax"/>
        </c:scaling>
        <c:delete val="0"/>
        <c:axPos val="b"/>
        <c:numFmt formatCode="MM/DD/YYYY"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88932321"/>
        <c:crosses val="autoZero"/>
        <c:auto val="1"/>
        <c:lblAlgn val="ctr"/>
        <c:lblOffset val="100"/>
      </c:catAx>
      <c:valAx>
        <c:axId val="88932321"/>
        <c:scaling>
          <c:orientation val="minMax"/>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53401751"/>
        <c:crosses val="autoZero"/>
      </c:valAx>
      <c:spPr>
        <a:solidFill>
          <a:srgbClr val="ffffff"/>
        </a:solidFill>
        <a:ln>
          <a:noFill/>
        </a:ln>
      </c:spPr>
    </c:plotArea>
    <c:legend>
      <c:legendPos val="r"/>
      <c:overlay val="0"/>
      <c:spPr>
        <a:noFill/>
        <a:ln>
          <a:noFill/>
        </a:ln>
      </c:spPr>
    </c:legend>
    <c:plotVisOnly val="1"/>
    <c:dispBlanksAs val="gap"/>
  </c:chart>
  <c:spPr>
    <a:solidFill>
      <a:srgbClr val="ffffff"/>
    </a:solidFill>
    <a:ln>
      <a:noFill/>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plotArea>
      <c:areaChart>
        <c:grouping val="standard"/>
        <c:ser>
          <c:idx val="0"/>
          <c:order val="0"/>
          <c:spPr>
            <a:solidFill>
              <a:srgbClr val="c0504d">
                <a:alpha val="11000"/>
              </a:srgbClr>
            </a:solidFill>
            <a:ln>
              <a:noFill/>
            </a:ln>
          </c:spPr>
          <c:dLbls>
            <c:showLegendKey val="0"/>
            <c:showVal val="0"/>
            <c:showCatName val="0"/>
            <c:showSerName val="0"/>
            <c:showPercent val="0"/>
            <c:showLeaderLines val="0"/>
          </c:dLbls>
          <c:cat>
            <c:strRef>
              <c:f>categories</c:f>
              <c:strCach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strCache>
            </c:strRef>
          </c:cat>
          <c:val>
            <c:numRef>
              <c:f>0</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0.0172413793103448</c:v>
                </c:pt>
                <c:pt idx="18">
                  <c:v>0.0172413793103448</c:v>
                </c:pt>
                <c:pt idx="19">
                  <c:v>0.0344827586206896</c:v>
                </c:pt>
                <c:pt idx="20">
                  <c:v>0.0344827586206896</c:v>
                </c:pt>
                <c:pt idx="21">
                  <c:v>0.0344827586206896</c:v>
                </c:pt>
                <c:pt idx="22">
                  <c:v>0.0344827586206896</c:v>
                </c:pt>
                <c:pt idx="23">
                  <c:v>0.0344827586206896</c:v>
                </c:pt>
                <c:pt idx="24">
                  <c:v>0.0344827586206896</c:v>
                </c:pt>
                <c:pt idx="25">
                  <c:v>0.0344827586206896</c:v>
                </c:pt>
                <c:pt idx="26">
                  <c:v>0.0689655172413793</c:v>
                </c:pt>
                <c:pt idx="27">
                  <c:v>0.0689655172413793</c:v>
                </c:pt>
                <c:pt idx="28">
                  <c:v>0.0862068965517241</c:v>
                </c:pt>
                <c:pt idx="29">
                  <c:v>0.0862068965517241</c:v>
                </c:pt>
                <c:pt idx="30">
                  <c:v>0.0862068965517241</c:v>
                </c:pt>
                <c:pt idx="31">
                  <c:v>0.0862068965517241</c:v>
                </c:pt>
                <c:pt idx="32">
                  <c:v>0.0862068965517241</c:v>
                </c:pt>
                <c:pt idx="33">
                  <c:v>0.103448275862069</c:v>
                </c:pt>
                <c:pt idx="34">
                  <c:v>0.103448275862069</c:v>
                </c:pt>
                <c:pt idx="35">
                  <c:v>0.103448275862069</c:v>
                </c:pt>
                <c:pt idx="36">
                  <c:v>0.103448275862069</c:v>
                </c:pt>
                <c:pt idx="37">
                  <c:v>0.103448275862069</c:v>
                </c:pt>
                <c:pt idx="38">
                  <c:v>0.103448275862069</c:v>
                </c:pt>
                <c:pt idx="39">
                  <c:v>0.103448275862069</c:v>
                </c:pt>
                <c:pt idx="40">
                  <c:v>0.103448275862069</c:v>
                </c:pt>
                <c:pt idx="41">
                  <c:v>0.103448275862069</c:v>
                </c:pt>
                <c:pt idx="42">
                  <c:v>0.103448275862069</c:v>
                </c:pt>
                <c:pt idx="43">
                  <c:v>0.103448275862069</c:v>
                </c:pt>
                <c:pt idx="44">
                  <c:v>0.103448275862069</c:v>
                </c:pt>
                <c:pt idx="45">
                  <c:v>0.103448275862069</c:v>
                </c:pt>
                <c:pt idx="46">
                  <c:v>0.103448275862069</c:v>
                </c:pt>
                <c:pt idx="47">
                  <c:v>0.103448275862069</c:v>
                </c:pt>
                <c:pt idx="48">
                  <c:v>0.103448275862069</c:v>
                </c:pt>
                <c:pt idx="49">
                  <c:v>0.103448275862069</c:v>
                </c:pt>
                <c:pt idx="50">
                  <c:v>0.103448275862069</c:v>
                </c:pt>
                <c:pt idx="51">
                  <c:v>0.120689655172414</c:v>
                </c:pt>
                <c:pt idx="52">
                  <c:v>0.120689655172414</c:v>
                </c:pt>
                <c:pt idx="53">
                  <c:v>0.120689655172414</c:v>
                </c:pt>
                <c:pt idx="54">
                  <c:v>0.120689655172414</c:v>
                </c:pt>
                <c:pt idx="55">
                  <c:v>0.120689655172414</c:v>
                </c:pt>
                <c:pt idx="56">
                  <c:v>0.120689655172414</c:v>
                </c:pt>
                <c:pt idx="57">
                  <c:v>0.120689655172414</c:v>
                </c:pt>
                <c:pt idx="58">
                  <c:v>0.137931034482759</c:v>
                </c:pt>
                <c:pt idx="59">
                  <c:v>0.137931034482759</c:v>
                </c:pt>
                <c:pt idx="60">
                  <c:v>0.155172413793103</c:v>
                </c:pt>
                <c:pt idx="61">
                  <c:v>0.206896551724138</c:v>
                </c:pt>
                <c:pt idx="62">
                  <c:v>0.206896551724138</c:v>
                </c:pt>
                <c:pt idx="63">
                  <c:v>0.206896551724138</c:v>
                </c:pt>
                <c:pt idx="64">
                  <c:v>0.206896551724138</c:v>
                </c:pt>
                <c:pt idx="65">
                  <c:v>0.206896551724138</c:v>
                </c:pt>
                <c:pt idx="66">
                  <c:v>0.224137931034483</c:v>
                </c:pt>
                <c:pt idx="67">
                  <c:v>0.258620689655172</c:v>
                </c:pt>
                <c:pt idx="68">
                  <c:v>0.275862068965517</c:v>
                </c:pt>
                <c:pt idx="69">
                  <c:v>0.293103448275862</c:v>
                </c:pt>
                <c:pt idx="70">
                  <c:v>0.310344827586207</c:v>
                </c:pt>
                <c:pt idx="71">
                  <c:v>0.431034482758621</c:v>
                </c:pt>
                <c:pt idx="72">
                  <c:v>0.431034482758621</c:v>
                </c:pt>
                <c:pt idx="73">
                  <c:v>0.448275862068965</c:v>
                </c:pt>
                <c:pt idx="74">
                  <c:v>0.448275862068965</c:v>
                </c:pt>
                <c:pt idx="75">
                  <c:v>0.448275862068965</c:v>
                </c:pt>
                <c:pt idx="76">
                  <c:v>0.5</c:v>
                </c:pt>
                <c:pt idx="77">
                  <c:v>0.5</c:v>
                </c:pt>
                <c:pt idx="78">
                  <c:v>0.5</c:v>
                </c:pt>
                <c:pt idx="79">
                  <c:v>0.517241379310345</c:v>
                </c:pt>
                <c:pt idx="80">
                  <c:v>0.53448275862069</c:v>
                </c:pt>
                <c:pt idx="81">
                  <c:v>0.568965517241379</c:v>
                </c:pt>
                <c:pt idx="82">
                  <c:v>0.586206896551724</c:v>
                </c:pt>
                <c:pt idx="83">
                  <c:v>0.603448275862069</c:v>
                </c:pt>
                <c:pt idx="84">
                  <c:v>0.603448275862069</c:v>
                </c:pt>
                <c:pt idx="85">
                  <c:v>0.603448275862069</c:v>
                </c:pt>
                <c:pt idx="86">
                  <c:v>0.620689655172414</c:v>
                </c:pt>
                <c:pt idx="87">
                  <c:v>0.620689655172414</c:v>
                </c:pt>
                <c:pt idx="88">
                  <c:v>0.620689655172414</c:v>
                </c:pt>
                <c:pt idx="89">
                  <c:v>0.637931034482759</c:v>
                </c:pt>
                <c:pt idx="90">
                  <c:v>0.637931034482759</c:v>
                </c:pt>
                <c:pt idx="91">
                  <c:v>0.689655172413793</c:v>
                </c:pt>
                <c:pt idx="92">
                  <c:v>0.689655172413793</c:v>
                </c:pt>
                <c:pt idx="93">
                  <c:v>0.706896551724138</c:v>
                </c:pt>
                <c:pt idx="94">
                  <c:v>0.706896551724138</c:v>
                </c:pt>
                <c:pt idx="95">
                  <c:v>0.724137931034483</c:v>
                </c:pt>
                <c:pt idx="96">
                  <c:v>0.724137931034483</c:v>
                </c:pt>
                <c:pt idx="97">
                  <c:v>0.724137931034483</c:v>
                </c:pt>
                <c:pt idx="98">
                  <c:v>0.724137931034483</c:v>
                </c:pt>
                <c:pt idx="99">
                  <c:v>0.724137931034483</c:v>
                </c:pt>
                <c:pt idx="100">
                  <c:v>0.724137931034483</c:v>
                </c:pt>
                <c:pt idx="101">
                  <c:v>0.724137931034483</c:v>
                </c:pt>
                <c:pt idx="102">
                  <c:v>0.741379310344828</c:v>
                </c:pt>
                <c:pt idx="103">
                  <c:v>0.775862068965517</c:v>
                </c:pt>
                <c:pt idx="104">
                  <c:v>0.775862068965517</c:v>
                </c:pt>
                <c:pt idx="105">
                  <c:v>0.775862068965517</c:v>
                </c:pt>
                <c:pt idx="106">
                  <c:v>0.775862068965517</c:v>
                </c:pt>
                <c:pt idx="107">
                  <c:v>0.775862068965517</c:v>
                </c:pt>
                <c:pt idx="108">
                  <c:v>0.775862068965517</c:v>
                </c:pt>
                <c:pt idx="109">
                  <c:v>0.775862068965517</c:v>
                </c:pt>
                <c:pt idx="110">
                  <c:v>0.775862068965517</c:v>
                </c:pt>
                <c:pt idx="111">
                  <c:v>0.775862068965517</c:v>
                </c:pt>
                <c:pt idx="112">
                  <c:v>0.775862068965517</c:v>
                </c:pt>
                <c:pt idx="113">
                  <c:v>0.775862068965517</c:v>
                </c:pt>
                <c:pt idx="114">
                  <c:v>0.775862068965517</c:v>
                </c:pt>
                <c:pt idx="115">
                  <c:v>0.775862068965517</c:v>
                </c:pt>
                <c:pt idx="116">
                  <c:v>0.775862068965517</c:v>
                </c:pt>
                <c:pt idx="117">
                  <c:v>0.775862068965517</c:v>
                </c:pt>
                <c:pt idx="118">
                  <c:v>0.775862068965517</c:v>
                </c:pt>
                <c:pt idx="119">
                  <c:v>0.775862068965517</c:v>
                </c:pt>
                <c:pt idx="120">
                  <c:v>0.775862068965517</c:v>
                </c:pt>
                <c:pt idx="121">
                  <c:v>0.775862068965517</c:v>
                </c:pt>
                <c:pt idx="122">
                  <c:v>0.775862068965517</c:v>
                </c:pt>
                <c:pt idx="123">
                  <c:v>0.775862068965517</c:v>
                </c:pt>
                <c:pt idx="124">
                  <c:v>0.775862068965517</c:v>
                </c:pt>
                <c:pt idx="125">
                  <c:v>0.775862068965517</c:v>
                </c:pt>
                <c:pt idx="126">
                  <c:v>0.775862068965517</c:v>
                </c:pt>
                <c:pt idx="127">
                  <c:v>0.775862068965517</c:v>
                </c:pt>
                <c:pt idx="128">
                  <c:v>0.775862068965517</c:v>
                </c:pt>
                <c:pt idx="129">
                  <c:v>0.775862068965517</c:v>
                </c:pt>
                <c:pt idx="130">
                  <c:v>0.775862068965517</c:v>
                </c:pt>
                <c:pt idx="131">
                  <c:v>0.775862068965517</c:v>
                </c:pt>
                <c:pt idx="132">
                  <c:v>0.775862068965517</c:v>
                </c:pt>
                <c:pt idx="133">
                  <c:v>0.793103448275862</c:v>
                </c:pt>
                <c:pt idx="134">
                  <c:v>0.793103448275862</c:v>
                </c:pt>
                <c:pt idx="135">
                  <c:v>0.793103448275862</c:v>
                </c:pt>
                <c:pt idx="136">
                  <c:v>0.793103448275862</c:v>
                </c:pt>
                <c:pt idx="137">
                  <c:v>0.793103448275862</c:v>
                </c:pt>
                <c:pt idx="138">
                  <c:v>0.793103448275862</c:v>
                </c:pt>
                <c:pt idx="139">
                  <c:v>0.793103448275862</c:v>
                </c:pt>
                <c:pt idx="140">
                  <c:v>0.793103448275862</c:v>
                </c:pt>
                <c:pt idx="141">
                  <c:v>0.827586206896552</c:v>
                </c:pt>
                <c:pt idx="142">
                  <c:v>0.862068965517241</c:v>
                </c:pt>
                <c:pt idx="143">
                  <c:v>0.862068965517241</c:v>
                </c:pt>
                <c:pt idx="144">
                  <c:v>0.862068965517241</c:v>
                </c:pt>
                <c:pt idx="145">
                  <c:v>0.862068965517241</c:v>
                </c:pt>
                <c:pt idx="146">
                  <c:v>0.862068965517241</c:v>
                </c:pt>
                <c:pt idx="147">
                  <c:v>0.862068965517241</c:v>
                </c:pt>
                <c:pt idx="148">
                  <c:v>0.862068965517241</c:v>
                </c:pt>
                <c:pt idx="149">
                  <c:v>0.879310344827586</c:v>
                </c:pt>
                <c:pt idx="150">
                  <c:v>0.879310344827586</c:v>
                </c:pt>
                <c:pt idx="151">
                  <c:v>0.879310344827586</c:v>
                </c:pt>
                <c:pt idx="152">
                  <c:v>0.879310344827586</c:v>
                </c:pt>
                <c:pt idx="153">
                  <c:v>0.913793103448276</c:v>
                </c:pt>
                <c:pt idx="154">
                  <c:v>0.913793103448276</c:v>
                </c:pt>
                <c:pt idx="155">
                  <c:v>0.913793103448276</c:v>
                </c:pt>
                <c:pt idx="156">
                  <c:v>0.913793103448276</c:v>
                </c:pt>
                <c:pt idx="157">
                  <c:v>0.913793103448276</c:v>
                </c:pt>
                <c:pt idx="158">
                  <c:v>0.913793103448276</c:v>
                </c:pt>
                <c:pt idx="159">
                  <c:v>0.913793103448276</c:v>
                </c:pt>
                <c:pt idx="160">
                  <c:v>0.913793103448276</c:v>
                </c:pt>
                <c:pt idx="161">
                  <c:v>0.913793103448276</c:v>
                </c:pt>
                <c:pt idx="162">
                  <c:v>0.913793103448276</c:v>
                </c:pt>
                <c:pt idx="163">
                  <c:v>0.913793103448276</c:v>
                </c:pt>
                <c:pt idx="164">
                  <c:v>0.913793103448276</c:v>
                </c:pt>
                <c:pt idx="165">
                  <c:v>0.913793103448276</c:v>
                </c:pt>
                <c:pt idx="166">
                  <c:v>0.913793103448276</c:v>
                </c:pt>
                <c:pt idx="167">
                  <c:v>0.913793103448276</c:v>
                </c:pt>
                <c:pt idx="168">
                  <c:v>0.913793103448276</c:v>
                </c:pt>
                <c:pt idx="169">
                  <c:v>0.913793103448276</c:v>
                </c:pt>
                <c:pt idx="170">
                  <c:v>0.913793103448276</c:v>
                </c:pt>
                <c:pt idx="171">
                  <c:v>0.913793103448276</c:v>
                </c:pt>
                <c:pt idx="172">
                  <c:v>0.913793103448276</c:v>
                </c:pt>
                <c:pt idx="173">
                  <c:v>0.913793103448276</c:v>
                </c:pt>
                <c:pt idx="174">
                  <c:v>0.913793103448276</c:v>
                </c:pt>
                <c:pt idx="175">
                  <c:v>0.913793103448276</c:v>
                </c:pt>
                <c:pt idx="176">
                  <c:v>0.913793103448276</c:v>
                </c:pt>
                <c:pt idx="177">
                  <c:v>0.913793103448276</c:v>
                </c:pt>
                <c:pt idx="178">
                  <c:v>0.913793103448276</c:v>
                </c:pt>
                <c:pt idx="179">
                  <c:v>0.913793103448276</c:v>
                </c:pt>
                <c:pt idx="180">
                  <c:v>0.913793103448276</c:v>
                </c:pt>
                <c:pt idx="181">
                  <c:v>0.913793103448276</c:v>
                </c:pt>
                <c:pt idx="182">
                  <c:v>0.913793103448276</c:v>
                </c:pt>
                <c:pt idx="183">
                  <c:v>0.913793103448276</c:v>
                </c:pt>
                <c:pt idx="184">
                  <c:v>0.913793103448276</c:v>
                </c:pt>
                <c:pt idx="185">
                  <c:v>0.913793103448276</c:v>
                </c:pt>
                <c:pt idx="186">
                  <c:v>0.913793103448276</c:v>
                </c:pt>
                <c:pt idx="187">
                  <c:v>0.913793103448276</c:v>
                </c:pt>
                <c:pt idx="188">
                  <c:v>0.913793103448276</c:v>
                </c:pt>
                <c:pt idx="189">
                  <c:v>0.913793103448276</c:v>
                </c:pt>
                <c:pt idx="190">
                  <c:v>0.913793103448276</c:v>
                </c:pt>
                <c:pt idx="191">
                  <c:v>0.931034482758621</c:v>
                </c:pt>
                <c:pt idx="192">
                  <c:v>0.931034482758621</c:v>
                </c:pt>
                <c:pt idx="193">
                  <c:v>0.931034482758621</c:v>
                </c:pt>
                <c:pt idx="194">
                  <c:v>0.931034482758621</c:v>
                </c:pt>
                <c:pt idx="195">
                  <c:v>0.931034482758621</c:v>
                </c:pt>
                <c:pt idx="196">
                  <c:v>0.931034482758621</c:v>
                </c:pt>
                <c:pt idx="197">
                  <c:v>0.931034482758621</c:v>
                </c:pt>
                <c:pt idx="198">
                  <c:v>0.931034482758621</c:v>
                </c:pt>
                <c:pt idx="199">
                  <c:v>0.931034482758621</c:v>
                </c:pt>
                <c:pt idx="200">
                  <c:v>0.931034482758621</c:v>
                </c:pt>
                <c:pt idx="201">
                  <c:v>1</c:v>
                </c:pt>
              </c:numCache>
            </c:numRef>
          </c:val>
        </c:ser>
        <c:ser>
          <c:idx val="1"/>
          <c:order val="1"/>
          <c:spPr>
            <a:solidFill>
              <a:srgbClr val="c6d9f1">
                <a:alpha val="36000"/>
              </a:srgbClr>
            </a:solidFill>
            <a:ln>
              <a:noFill/>
            </a:ln>
          </c:spPr>
          <c:dLbls>
            <c:showLegendKey val="0"/>
            <c:showVal val="0"/>
            <c:showCatName val="0"/>
            <c:showSerName val="0"/>
            <c:showPercent val="0"/>
            <c:showLeaderLines val="0"/>
          </c:dLbls>
          <c:cat>
            <c:strRef>
              <c:f>categories</c:f>
              <c:strCache>
                <c:ptCount val="202"/>
                <c:pt idx="0">
                  <c:v>1960.0</c:v>
                </c:pt>
                <c:pt idx="1">
                  <c:v>1961.0</c:v>
                </c:pt>
                <c:pt idx="2">
                  <c:v>1962.0</c:v>
                </c:pt>
                <c:pt idx="3">
                  <c:v>1963.0</c:v>
                </c:pt>
                <c:pt idx="4">
                  <c:v>1964.0</c:v>
                </c:pt>
                <c:pt idx="5">
                  <c:v>1965.0</c:v>
                </c:pt>
                <c:pt idx="6">
                  <c:v>1966.0</c:v>
                </c:pt>
                <c:pt idx="7">
                  <c:v>1967.0</c:v>
                </c:pt>
                <c:pt idx="8">
                  <c:v>1968.0</c:v>
                </c:pt>
                <c:pt idx="9">
                  <c:v>1969.0</c:v>
                </c:pt>
                <c:pt idx="10">
                  <c:v>1970.0</c:v>
                </c:pt>
                <c:pt idx="11">
                  <c:v>1971.0</c:v>
                </c:pt>
                <c:pt idx="12">
                  <c:v>1972.0</c:v>
                </c:pt>
                <c:pt idx="13">
                  <c:v>1973.0</c:v>
                </c:pt>
                <c:pt idx="14">
                  <c:v>1974.0</c:v>
                </c:pt>
                <c:pt idx="15">
                  <c:v>1975.0</c:v>
                </c:pt>
                <c:pt idx="16">
                  <c:v>1976.0</c:v>
                </c:pt>
                <c:pt idx="17">
                  <c:v>1977.0</c:v>
                </c:pt>
                <c:pt idx="18">
                  <c:v>1978.0</c:v>
                </c:pt>
                <c:pt idx="19">
                  <c:v>1979.0</c:v>
                </c:pt>
                <c:pt idx="20">
                  <c:v>1980.0</c:v>
                </c:pt>
                <c:pt idx="21">
                  <c:v>1981.0</c:v>
                </c:pt>
                <c:pt idx="22">
                  <c:v>1982.0</c:v>
                </c:pt>
                <c:pt idx="23">
                  <c:v>1983.0</c:v>
                </c:pt>
                <c:pt idx="24">
                  <c:v>1984.0</c:v>
                </c:pt>
                <c:pt idx="25">
                  <c:v>1985.0</c:v>
                </c:pt>
                <c:pt idx="26">
                  <c:v>1986.0</c:v>
                </c:pt>
                <c:pt idx="27">
                  <c:v>1987.0</c:v>
                </c:pt>
                <c:pt idx="28">
                  <c:v>1988.0</c:v>
                </c:pt>
                <c:pt idx="29">
                  <c:v>1989.0</c:v>
                </c:pt>
                <c:pt idx="30">
                  <c:v>1990.0</c:v>
                </c:pt>
                <c:pt idx="31">
                  <c:v>1991.0</c:v>
                </c:pt>
                <c:pt idx="32">
                  <c:v>1992.0</c:v>
                </c:pt>
                <c:pt idx="33">
                  <c:v>1993.0</c:v>
                </c:pt>
                <c:pt idx="34">
                  <c:v>1994.0</c:v>
                </c:pt>
                <c:pt idx="35">
                  <c:v>1995.0</c:v>
                </c:pt>
                <c:pt idx="36">
                  <c:v>1996.0</c:v>
                </c:pt>
                <c:pt idx="37">
                  <c:v>1997.0</c:v>
                </c:pt>
                <c:pt idx="38">
                  <c:v>1998.0</c:v>
                </c:pt>
                <c:pt idx="39">
                  <c:v>1999.0</c:v>
                </c:pt>
                <c:pt idx="40">
                  <c:v>2000.0</c:v>
                </c:pt>
                <c:pt idx="41">
                  <c:v>2001.0</c:v>
                </c:pt>
                <c:pt idx="42">
                  <c:v>2002.0</c:v>
                </c:pt>
                <c:pt idx="43">
                  <c:v>2003.0</c:v>
                </c:pt>
                <c:pt idx="44">
                  <c:v>2004.0</c:v>
                </c:pt>
                <c:pt idx="45">
                  <c:v>2005.0</c:v>
                </c:pt>
                <c:pt idx="46">
                  <c:v>2006.0</c:v>
                </c:pt>
                <c:pt idx="47">
                  <c:v>2007.0</c:v>
                </c:pt>
                <c:pt idx="48">
                  <c:v>2008.0</c:v>
                </c:pt>
                <c:pt idx="49">
                  <c:v>2009.0</c:v>
                </c:pt>
                <c:pt idx="50">
                  <c:v>2010.0</c:v>
                </c:pt>
                <c:pt idx="51">
                  <c:v>2011.0</c:v>
                </c:pt>
                <c:pt idx="52">
                  <c:v>2012.0</c:v>
                </c:pt>
                <c:pt idx="53">
                  <c:v>2013.0</c:v>
                </c:pt>
                <c:pt idx="54">
                  <c:v>2014.0</c:v>
                </c:pt>
                <c:pt idx="55">
                  <c:v>2015.0</c:v>
                </c:pt>
                <c:pt idx="56">
                  <c:v>2016.0</c:v>
                </c:pt>
                <c:pt idx="57">
                  <c:v>2017.0</c:v>
                </c:pt>
                <c:pt idx="58">
                  <c:v>2018.0</c:v>
                </c:pt>
                <c:pt idx="59">
                  <c:v>2019.0</c:v>
                </c:pt>
                <c:pt idx="60">
                  <c:v>2020.0</c:v>
                </c:pt>
                <c:pt idx="61">
                  <c:v>2021.0</c:v>
                </c:pt>
                <c:pt idx="62">
                  <c:v>2022.0</c:v>
                </c:pt>
                <c:pt idx="63">
                  <c:v>2023.0</c:v>
                </c:pt>
                <c:pt idx="64">
                  <c:v>2024.0</c:v>
                </c:pt>
                <c:pt idx="65">
                  <c:v>2025.0</c:v>
                </c:pt>
                <c:pt idx="66">
                  <c:v>2026.0</c:v>
                </c:pt>
                <c:pt idx="67">
                  <c:v>2027.0</c:v>
                </c:pt>
                <c:pt idx="68">
                  <c:v>2028.0</c:v>
                </c:pt>
                <c:pt idx="69">
                  <c:v>2029.0</c:v>
                </c:pt>
                <c:pt idx="70">
                  <c:v>2030.0</c:v>
                </c:pt>
                <c:pt idx="71">
                  <c:v>2031.0</c:v>
                </c:pt>
                <c:pt idx="72">
                  <c:v>2032.0</c:v>
                </c:pt>
                <c:pt idx="73">
                  <c:v>2033.0</c:v>
                </c:pt>
                <c:pt idx="74">
                  <c:v>2034.0</c:v>
                </c:pt>
                <c:pt idx="75">
                  <c:v>2035.0</c:v>
                </c:pt>
                <c:pt idx="76">
                  <c:v>2036.0</c:v>
                </c:pt>
                <c:pt idx="77">
                  <c:v>2037.0</c:v>
                </c:pt>
                <c:pt idx="78">
                  <c:v>2038.0</c:v>
                </c:pt>
                <c:pt idx="79">
                  <c:v>2039.0</c:v>
                </c:pt>
                <c:pt idx="80">
                  <c:v>2040.0</c:v>
                </c:pt>
                <c:pt idx="81">
                  <c:v>2041.0</c:v>
                </c:pt>
                <c:pt idx="82">
                  <c:v>2042.0</c:v>
                </c:pt>
                <c:pt idx="83">
                  <c:v>2043.0</c:v>
                </c:pt>
                <c:pt idx="84">
                  <c:v>2044.0</c:v>
                </c:pt>
                <c:pt idx="85">
                  <c:v>2045.0</c:v>
                </c:pt>
                <c:pt idx="86">
                  <c:v>2046.0</c:v>
                </c:pt>
                <c:pt idx="87">
                  <c:v>2047.0</c:v>
                </c:pt>
                <c:pt idx="88">
                  <c:v>2048.0</c:v>
                </c:pt>
                <c:pt idx="89">
                  <c:v>2049.0</c:v>
                </c:pt>
                <c:pt idx="90">
                  <c:v>2050.0</c:v>
                </c:pt>
                <c:pt idx="91">
                  <c:v>2051.0</c:v>
                </c:pt>
                <c:pt idx="92">
                  <c:v>2052.0</c:v>
                </c:pt>
                <c:pt idx="93">
                  <c:v>2053.0</c:v>
                </c:pt>
                <c:pt idx="94">
                  <c:v>2054.0</c:v>
                </c:pt>
                <c:pt idx="95">
                  <c:v>2055.0</c:v>
                </c:pt>
                <c:pt idx="96">
                  <c:v>2056.0</c:v>
                </c:pt>
                <c:pt idx="97">
                  <c:v>2057.0</c:v>
                </c:pt>
                <c:pt idx="98">
                  <c:v>2058.0</c:v>
                </c:pt>
                <c:pt idx="99">
                  <c:v>2059.0</c:v>
                </c:pt>
                <c:pt idx="100">
                  <c:v>2060.0</c:v>
                </c:pt>
                <c:pt idx="101">
                  <c:v>2061.0</c:v>
                </c:pt>
                <c:pt idx="102">
                  <c:v>2062.0</c:v>
                </c:pt>
                <c:pt idx="103">
                  <c:v>2063.0</c:v>
                </c:pt>
                <c:pt idx="104">
                  <c:v>2064.0</c:v>
                </c:pt>
                <c:pt idx="105">
                  <c:v>2065.0</c:v>
                </c:pt>
                <c:pt idx="106">
                  <c:v>2066.0</c:v>
                </c:pt>
                <c:pt idx="107">
                  <c:v>2067.0</c:v>
                </c:pt>
                <c:pt idx="108">
                  <c:v>2068.0</c:v>
                </c:pt>
                <c:pt idx="109">
                  <c:v>2069.0</c:v>
                </c:pt>
                <c:pt idx="110">
                  <c:v>2070.0</c:v>
                </c:pt>
                <c:pt idx="111">
                  <c:v>2071.0</c:v>
                </c:pt>
                <c:pt idx="112">
                  <c:v>2072.0</c:v>
                </c:pt>
                <c:pt idx="113">
                  <c:v>2073.0</c:v>
                </c:pt>
                <c:pt idx="114">
                  <c:v>2074.0</c:v>
                </c:pt>
                <c:pt idx="115">
                  <c:v>2075.0</c:v>
                </c:pt>
                <c:pt idx="116">
                  <c:v>2076.0</c:v>
                </c:pt>
                <c:pt idx="117">
                  <c:v>2077.0</c:v>
                </c:pt>
                <c:pt idx="118">
                  <c:v>2078.0</c:v>
                </c:pt>
                <c:pt idx="119">
                  <c:v>2079.0</c:v>
                </c:pt>
                <c:pt idx="120">
                  <c:v>2080.0</c:v>
                </c:pt>
                <c:pt idx="121">
                  <c:v>2081.0</c:v>
                </c:pt>
                <c:pt idx="122">
                  <c:v>2082.0</c:v>
                </c:pt>
                <c:pt idx="123">
                  <c:v>2083.0</c:v>
                </c:pt>
                <c:pt idx="124">
                  <c:v>2084.0</c:v>
                </c:pt>
                <c:pt idx="125">
                  <c:v>2085.0</c:v>
                </c:pt>
                <c:pt idx="126">
                  <c:v>2086.0</c:v>
                </c:pt>
                <c:pt idx="127">
                  <c:v>2087.0</c:v>
                </c:pt>
                <c:pt idx="128">
                  <c:v>2088.0</c:v>
                </c:pt>
                <c:pt idx="129">
                  <c:v>2089.0</c:v>
                </c:pt>
                <c:pt idx="130">
                  <c:v>2090.0</c:v>
                </c:pt>
                <c:pt idx="131">
                  <c:v>2091.0</c:v>
                </c:pt>
                <c:pt idx="132">
                  <c:v>2092.0</c:v>
                </c:pt>
                <c:pt idx="133">
                  <c:v>2093.0</c:v>
                </c:pt>
                <c:pt idx="134">
                  <c:v>2094.0</c:v>
                </c:pt>
                <c:pt idx="135">
                  <c:v>2095.0</c:v>
                </c:pt>
                <c:pt idx="136">
                  <c:v>2096.0</c:v>
                </c:pt>
                <c:pt idx="137">
                  <c:v>2097.0</c:v>
                </c:pt>
                <c:pt idx="138">
                  <c:v>2098.0</c:v>
                </c:pt>
                <c:pt idx="139">
                  <c:v>2099.0</c:v>
                </c:pt>
                <c:pt idx="140">
                  <c:v>2100.0</c:v>
                </c:pt>
                <c:pt idx="141">
                  <c:v>2101.0</c:v>
                </c:pt>
                <c:pt idx="142">
                  <c:v>2102.0</c:v>
                </c:pt>
                <c:pt idx="143">
                  <c:v>2103.0</c:v>
                </c:pt>
                <c:pt idx="144">
                  <c:v>2104.0</c:v>
                </c:pt>
                <c:pt idx="145">
                  <c:v>2105.0</c:v>
                </c:pt>
                <c:pt idx="146">
                  <c:v>2106.0</c:v>
                </c:pt>
                <c:pt idx="147">
                  <c:v>2107.0</c:v>
                </c:pt>
                <c:pt idx="148">
                  <c:v>2108.0</c:v>
                </c:pt>
                <c:pt idx="149">
                  <c:v>2109.0</c:v>
                </c:pt>
                <c:pt idx="150">
                  <c:v>2110.0</c:v>
                </c:pt>
                <c:pt idx="151">
                  <c:v>2111.0</c:v>
                </c:pt>
                <c:pt idx="152">
                  <c:v>2112.0</c:v>
                </c:pt>
                <c:pt idx="153">
                  <c:v>2113.0</c:v>
                </c:pt>
                <c:pt idx="154">
                  <c:v>2114.0</c:v>
                </c:pt>
                <c:pt idx="155">
                  <c:v>2115.0</c:v>
                </c:pt>
                <c:pt idx="156">
                  <c:v>2116.0</c:v>
                </c:pt>
                <c:pt idx="157">
                  <c:v>2117.0</c:v>
                </c:pt>
                <c:pt idx="158">
                  <c:v>2118.0</c:v>
                </c:pt>
                <c:pt idx="159">
                  <c:v>2119.0</c:v>
                </c:pt>
                <c:pt idx="160">
                  <c:v>2120.0</c:v>
                </c:pt>
                <c:pt idx="161">
                  <c:v>2121.0</c:v>
                </c:pt>
                <c:pt idx="162">
                  <c:v>2122.0</c:v>
                </c:pt>
                <c:pt idx="163">
                  <c:v>2123.0</c:v>
                </c:pt>
                <c:pt idx="164">
                  <c:v>2124.0</c:v>
                </c:pt>
                <c:pt idx="165">
                  <c:v>2125.0</c:v>
                </c:pt>
                <c:pt idx="166">
                  <c:v>2126.0</c:v>
                </c:pt>
                <c:pt idx="167">
                  <c:v>2127.0</c:v>
                </c:pt>
                <c:pt idx="168">
                  <c:v>2128.0</c:v>
                </c:pt>
                <c:pt idx="169">
                  <c:v>2129.0</c:v>
                </c:pt>
                <c:pt idx="170">
                  <c:v>2130.0</c:v>
                </c:pt>
                <c:pt idx="171">
                  <c:v>2131.0</c:v>
                </c:pt>
                <c:pt idx="172">
                  <c:v>2132.0</c:v>
                </c:pt>
                <c:pt idx="173">
                  <c:v>2133.0</c:v>
                </c:pt>
                <c:pt idx="174">
                  <c:v>2134.0</c:v>
                </c:pt>
                <c:pt idx="175">
                  <c:v>2135.0</c:v>
                </c:pt>
                <c:pt idx="176">
                  <c:v>2136.0</c:v>
                </c:pt>
                <c:pt idx="177">
                  <c:v>2137.0</c:v>
                </c:pt>
                <c:pt idx="178">
                  <c:v>2138.0</c:v>
                </c:pt>
                <c:pt idx="179">
                  <c:v>2139.0</c:v>
                </c:pt>
                <c:pt idx="180">
                  <c:v>2140.0</c:v>
                </c:pt>
                <c:pt idx="181">
                  <c:v>2141.0</c:v>
                </c:pt>
                <c:pt idx="182">
                  <c:v>2142.0</c:v>
                </c:pt>
                <c:pt idx="183">
                  <c:v>2143.0</c:v>
                </c:pt>
                <c:pt idx="184">
                  <c:v>2144.0</c:v>
                </c:pt>
                <c:pt idx="185">
                  <c:v>2145.0</c:v>
                </c:pt>
                <c:pt idx="186">
                  <c:v>2146.0</c:v>
                </c:pt>
                <c:pt idx="187">
                  <c:v>2147.0</c:v>
                </c:pt>
                <c:pt idx="188">
                  <c:v>2148.0</c:v>
                </c:pt>
                <c:pt idx="189">
                  <c:v>2149.0</c:v>
                </c:pt>
                <c:pt idx="190">
                  <c:v>2150.0</c:v>
                </c:pt>
                <c:pt idx="191">
                  <c:v>2151.0</c:v>
                </c:pt>
                <c:pt idx="192">
                  <c:v>2152.0</c:v>
                </c:pt>
                <c:pt idx="193">
                  <c:v>2153.0</c:v>
                </c:pt>
                <c:pt idx="194">
                  <c:v>2154.0</c:v>
                </c:pt>
                <c:pt idx="195">
                  <c:v>2155.0</c:v>
                </c:pt>
                <c:pt idx="196">
                  <c:v>2156.0</c:v>
                </c:pt>
                <c:pt idx="197">
                  <c:v>2157.0</c:v>
                </c:pt>
                <c:pt idx="198">
                  <c:v>2158.0</c:v>
                </c:pt>
                <c:pt idx="199">
                  <c:v>2159.0</c:v>
                </c:pt>
                <c:pt idx="200">
                  <c:v>2160.0</c:v>
                </c:pt>
                <c:pt idx="201">
                  <c:v>10000.0</c:v>
                </c:pt>
              </c:strCache>
            </c:strRef>
          </c:cat>
          <c:val>
            <c:numRef>
              <c:f>1</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0.0188679245283019</c:v>
                </c:pt>
                <c:pt idx="15">
                  <c:v>0.0188679245283019</c:v>
                </c:pt>
                <c:pt idx="16">
                  <c:v>0.0188679245283019</c:v>
                </c:pt>
                <c:pt idx="17">
                  <c:v>0.0377358490566038</c:v>
                </c:pt>
                <c:pt idx="18">
                  <c:v>0.0377358490566038</c:v>
                </c:pt>
                <c:pt idx="19">
                  <c:v>0.0566037735849056</c:v>
                </c:pt>
                <c:pt idx="20">
                  <c:v>0.0566037735849056</c:v>
                </c:pt>
                <c:pt idx="21">
                  <c:v>0.0566037735849056</c:v>
                </c:pt>
                <c:pt idx="22">
                  <c:v>0.0566037735849056</c:v>
                </c:pt>
                <c:pt idx="23">
                  <c:v>0.0566037735849056</c:v>
                </c:pt>
                <c:pt idx="24">
                  <c:v>0.0566037735849056</c:v>
                </c:pt>
                <c:pt idx="25">
                  <c:v>0.0566037735849056</c:v>
                </c:pt>
                <c:pt idx="26">
                  <c:v>0.0754716981132075</c:v>
                </c:pt>
                <c:pt idx="27">
                  <c:v>0.0754716981132075</c:v>
                </c:pt>
                <c:pt idx="28">
                  <c:v>0.0943396226415094</c:v>
                </c:pt>
                <c:pt idx="29">
                  <c:v>0.0943396226415094</c:v>
                </c:pt>
                <c:pt idx="30">
                  <c:v>0.0943396226415094</c:v>
                </c:pt>
                <c:pt idx="31">
                  <c:v>0.0943396226415094</c:v>
                </c:pt>
                <c:pt idx="32">
                  <c:v>0.0943396226415094</c:v>
                </c:pt>
                <c:pt idx="33">
                  <c:v>0.0943396226415094</c:v>
                </c:pt>
                <c:pt idx="34">
                  <c:v>0.0943396226415094</c:v>
                </c:pt>
                <c:pt idx="35">
                  <c:v>0.0943396226415094</c:v>
                </c:pt>
                <c:pt idx="36">
                  <c:v>0.0943396226415094</c:v>
                </c:pt>
                <c:pt idx="37">
                  <c:v>0.0943396226415094</c:v>
                </c:pt>
                <c:pt idx="38">
                  <c:v>0.0943396226415094</c:v>
                </c:pt>
                <c:pt idx="39">
                  <c:v>0.0943396226415094</c:v>
                </c:pt>
                <c:pt idx="40">
                  <c:v>0.0943396226415094</c:v>
                </c:pt>
                <c:pt idx="41">
                  <c:v>0.0943396226415094</c:v>
                </c:pt>
                <c:pt idx="42">
                  <c:v>0.0943396226415094</c:v>
                </c:pt>
                <c:pt idx="43">
                  <c:v>0.0943396226415094</c:v>
                </c:pt>
                <c:pt idx="44">
                  <c:v>0.0943396226415094</c:v>
                </c:pt>
                <c:pt idx="45">
                  <c:v>0.113207547169811</c:v>
                </c:pt>
                <c:pt idx="46">
                  <c:v>0.132075471698113</c:v>
                </c:pt>
                <c:pt idx="47">
                  <c:v>0.132075471698113</c:v>
                </c:pt>
                <c:pt idx="48">
                  <c:v>0.132075471698113</c:v>
                </c:pt>
                <c:pt idx="49">
                  <c:v>0.132075471698113</c:v>
                </c:pt>
                <c:pt idx="50">
                  <c:v>0.150943396226415</c:v>
                </c:pt>
                <c:pt idx="51">
                  <c:v>0.169811320754717</c:v>
                </c:pt>
                <c:pt idx="52">
                  <c:v>0.169811320754717</c:v>
                </c:pt>
                <c:pt idx="53">
                  <c:v>0.169811320754717</c:v>
                </c:pt>
                <c:pt idx="54">
                  <c:v>0.169811320754717</c:v>
                </c:pt>
                <c:pt idx="55">
                  <c:v>0.169811320754717</c:v>
                </c:pt>
                <c:pt idx="56">
                  <c:v>0.169811320754717</c:v>
                </c:pt>
                <c:pt idx="57">
                  <c:v>0.169811320754717</c:v>
                </c:pt>
                <c:pt idx="58">
                  <c:v>0.188679245283019</c:v>
                </c:pt>
                <c:pt idx="59">
                  <c:v>0.188679245283019</c:v>
                </c:pt>
                <c:pt idx="60">
                  <c:v>0.188679245283019</c:v>
                </c:pt>
                <c:pt idx="61">
                  <c:v>0.245283018867925</c:v>
                </c:pt>
                <c:pt idx="62">
                  <c:v>0.245283018867925</c:v>
                </c:pt>
                <c:pt idx="63">
                  <c:v>0.245283018867925</c:v>
                </c:pt>
                <c:pt idx="64">
                  <c:v>0.245283018867925</c:v>
                </c:pt>
                <c:pt idx="65">
                  <c:v>0.245283018867925</c:v>
                </c:pt>
                <c:pt idx="66">
                  <c:v>0.264150943396226</c:v>
                </c:pt>
                <c:pt idx="67">
                  <c:v>0.283018867924528</c:v>
                </c:pt>
                <c:pt idx="68">
                  <c:v>0.30188679245283</c:v>
                </c:pt>
                <c:pt idx="69">
                  <c:v>0.339622641509434</c:v>
                </c:pt>
                <c:pt idx="70">
                  <c:v>0.339622641509434</c:v>
                </c:pt>
                <c:pt idx="71">
                  <c:v>0.471698113207547</c:v>
                </c:pt>
                <c:pt idx="72">
                  <c:v>0.471698113207547</c:v>
                </c:pt>
                <c:pt idx="73">
                  <c:v>0.490566037735849</c:v>
                </c:pt>
                <c:pt idx="74">
                  <c:v>0.509433962264151</c:v>
                </c:pt>
                <c:pt idx="75">
                  <c:v>0.509433962264151</c:v>
                </c:pt>
                <c:pt idx="76">
                  <c:v>0.566037735849057</c:v>
                </c:pt>
                <c:pt idx="77">
                  <c:v>0.566037735849057</c:v>
                </c:pt>
                <c:pt idx="78">
                  <c:v>0.566037735849057</c:v>
                </c:pt>
                <c:pt idx="79">
                  <c:v>0.566037735849057</c:v>
                </c:pt>
                <c:pt idx="80">
                  <c:v>0.566037735849057</c:v>
                </c:pt>
                <c:pt idx="81">
                  <c:v>0.622641509433962</c:v>
                </c:pt>
                <c:pt idx="82">
                  <c:v>0.641509433962264</c:v>
                </c:pt>
                <c:pt idx="83">
                  <c:v>0.660377358490566</c:v>
                </c:pt>
                <c:pt idx="84">
                  <c:v>0.660377358490566</c:v>
                </c:pt>
                <c:pt idx="85">
                  <c:v>0.660377358490566</c:v>
                </c:pt>
                <c:pt idx="86">
                  <c:v>0.679245283018868</c:v>
                </c:pt>
                <c:pt idx="87">
                  <c:v>0.679245283018868</c:v>
                </c:pt>
                <c:pt idx="88">
                  <c:v>0.679245283018868</c:v>
                </c:pt>
                <c:pt idx="89">
                  <c:v>0.69811320754717</c:v>
                </c:pt>
                <c:pt idx="90">
                  <c:v>0.69811320754717</c:v>
                </c:pt>
                <c:pt idx="91">
                  <c:v>0.735849056603773</c:v>
                </c:pt>
                <c:pt idx="92">
                  <c:v>0.735849056603773</c:v>
                </c:pt>
                <c:pt idx="93">
                  <c:v>0.773584905660377</c:v>
                </c:pt>
                <c:pt idx="94">
                  <c:v>0.773584905660377</c:v>
                </c:pt>
                <c:pt idx="95">
                  <c:v>0.773584905660377</c:v>
                </c:pt>
                <c:pt idx="96">
                  <c:v>0.773584905660377</c:v>
                </c:pt>
                <c:pt idx="97">
                  <c:v>0.773584905660377</c:v>
                </c:pt>
                <c:pt idx="98">
                  <c:v>0.773584905660377</c:v>
                </c:pt>
                <c:pt idx="99">
                  <c:v>0.773584905660377</c:v>
                </c:pt>
                <c:pt idx="100">
                  <c:v>0.773584905660377</c:v>
                </c:pt>
                <c:pt idx="101">
                  <c:v>0.773584905660377</c:v>
                </c:pt>
                <c:pt idx="102">
                  <c:v>0.773584905660377</c:v>
                </c:pt>
                <c:pt idx="103">
                  <c:v>0.811320754716981</c:v>
                </c:pt>
                <c:pt idx="104">
                  <c:v>0.811320754716981</c:v>
                </c:pt>
                <c:pt idx="105">
                  <c:v>0.811320754716981</c:v>
                </c:pt>
                <c:pt idx="106">
                  <c:v>0.811320754716981</c:v>
                </c:pt>
                <c:pt idx="107">
                  <c:v>0.811320754716981</c:v>
                </c:pt>
                <c:pt idx="108">
                  <c:v>0.811320754716981</c:v>
                </c:pt>
                <c:pt idx="109">
                  <c:v>0.811320754716981</c:v>
                </c:pt>
                <c:pt idx="110">
                  <c:v>0.811320754716981</c:v>
                </c:pt>
                <c:pt idx="111">
                  <c:v>0.811320754716981</c:v>
                </c:pt>
                <c:pt idx="112">
                  <c:v>0.811320754716981</c:v>
                </c:pt>
                <c:pt idx="113">
                  <c:v>0.811320754716981</c:v>
                </c:pt>
                <c:pt idx="114">
                  <c:v>0.811320754716981</c:v>
                </c:pt>
                <c:pt idx="115">
                  <c:v>0.811320754716981</c:v>
                </c:pt>
                <c:pt idx="116">
                  <c:v>0.811320754716981</c:v>
                </c:pt>
                <c:pt idx="117">
                  <c:v>0.811320754716981</c:v>
                </c:pt>
                <c:pt idx="118">
                  <c:v>0.811320754716981</c:v>
                </c:pt>
                <c:pt idx="119">
                  <c:v>0.811320754716981</c:v>
                </c:pt>
                <c:pt idx="120">
                  <c:v>0.811320754716981</c:v>
                </c:pt>
                <c:pt idx="121">
                  <c:v>0.811320754716981</c:v>
                </c:pt>
                <c:pt idx="122">
                  <c:v>0.811320754716981</c:v>
                </c:pt>
                <c:pt idx="123">
                  <c:v>0.811320754716981</c:v>
                </c:pt>
                <c:pt idx="124">
                  <c:v>0.811320754716981</c:v>
                </c:pt>
                <c:pt idx="125">
                  <c:v>0.811320754716981</c:v>
                </c:pt>
                <c:pt idx="126">
                  <c:v>0.811320754716981</c:v>
                </c:pt>
                <c:pt idx="127">
                  <c:v>0.811320754716981</c:v>
                </c:pt>
                <c:pt idx="128">
                  <c:v>0.811320754716981</c:v>
                </c:pt>
                <c:pt idx="129">
                  <c:v>0.811320754716981</c:v>
                </c:pt>
                <c:pt idx="130">
                  <c:v>0.811320754716981</c:v>
                </c:pt>
                <c:pt idx="131">
                  <c:v>0.811320754716981</c:v>
                </c:pt>
                <c:pt idx="132">
                  <c:v>0.811320754716981</c:v>
                </c:pt>
                <c:pt idx="133">
                  <c:v>0.811320754716981</c:v>
                </c:pt>
                <c:pt idx="134">
                  <c:v>0.811320754716981</c:v>
                </c:pt>
                <c:pt idx="135">
                  <c:v>0.811320754716981</c:v>
                </c:pt>
                <c:pt idx="136">
                  <c:v>0.830188679245283</c:v>
                </c:pt>
                <c:pt idx="137">
                  <c:v>0.830188679245283</c:v>
                </c:pt>
                <c:pt idx="138">
                  <c:v>0.830188679245283</c:v>
                </c:pt>
                <c:pt idx="139">
                  <c:v>0.830188679245283</c:v>
                </c:pt>
                <c:pt idx="140">
                  <c:v>0.830188679245283</c:v>
                </c:pt>
                <c:pt idx="141">
                  <c:v>0.849056603773585</c:v>
                </c:pt>
                <c:pt idx="142">
                  <c:v>0.849056603773585</c:v>
                </c:pt>
                <c:pt idx="143">
                  <c:v>0.849056603773585</c:v>
                </c:pt>
                <c:pt idx="144">
                  <c:v>0.849056603773585</c:v>
                </c:pt>
                <c:pt idx="145">
                  <c:v>0.849056603773585</c:v>
                </c:pt>
                <c:pt idx="146">
                  <c:v>0.849056603773585</c:v>
                </c:pt>
                <c:pt idx="147">
                  <c:v>0.849056603773585</c:v>
                </c:pt>
                <c:pt idx="148">
                  <c:v>0.849056603773585</c:v>
                </c:pt>
                <c:pt idx="149">
                  <c:v>0.867924528301887</c:v>
                </c:pt>
                <c:pt idx="150">
                  <c:v>0.867924528301887</c:v>
                </c:pt>
                <c:pt idx="151">
                  <c:v>0.867924528301887</c:v>
                </c:pt>
                <c:pt idx="152">
                  <c:v>0.867924528301887</c:v>
                </c:pt>
                <c:pt idx="153">
                  <c:v>0.905660377358491</c:v>
                </c:pt>
                <c:pt idx="154">
                  <c:v>0.905660377358491</c:v>
                </c:pt>
                <c:pt idx="155">
                  <c:v>0.905660377358491</c:v>
                </c:pt>
                <c:pt idx="156">
                  <c:v>0.905660377358491</c:v>
                </c:pt>
                <c:pt idx="157">
                  <c:v>0.905660377358491</c:v>
                </c:pt>
                <c:pt idx="158">
                  <c:v>0.905660377358491</c:v>
                </c:pt>
                <c:pt idx="159">
                  <c:v>0.905660377358491</c:v>
                </c:pt>
                <c:pt idx="160">
                  <c:v>0.905660377358491</c:v>
                </c:pt>
                <c:pt idx="161">
                  <c:v>0.905660377358491</c:v>
                </c:pt>
                <c:pt idx="162">
                  <c:v>0.905660377358491</c:v>
                </c:pt>
                <c:pt idx="163">
                  <c:v>0.905660377358491</c:v>
                </c:pt>
                <c:pt idx="164">
                  <c:v>0.905660377358491</c:v>
                </c:pt>
                <c:pt idx="165">
                  <c:v>0.905660377358491</c:v>
                </c:pt>
                <c:pt idx="166">
                  <c:v>0.905660377358491</c:v>
                </c:pt>
                <c:pt idx="167">
                  <c:v>0.905660377358491</c:v>
                </c:pt>
                <c:pt idx="168">
                  <c:v>0.905660377358491</c:v>
                </c:pt>
                <c:pt idx="169">
                  <c:v>0.905660377358491</c:v>
                </c:pt>
                <c:pt idx="170">
                  <c:v>0.905660377358491</c:v>
                </c:pt>
                <c:pt idx="171">
                  <c:v>0.905660377358491</c:v>
                </c:pt>
                <c:pt idx="172">
                  <c:v>0.905660377358491</c:v>
                </c:pt>
                <c:pt idx="173">
                  <c:v>0.905660377358491</c:v>
                </c:pt>
                <c:pt idx="174">
                  <c:v>0.905660377358491</c:v>
                </c:pt>
                <c:pt idx="175">
                  <c:v>0.905660377358491</c:v>
                </c:pt>
                <c:pt idx="176">
                  <c:v>0.905660377358491</c:v>
                </c:pt>
                <c:pt idx="177">
                  <c:v>0.905660377358491</c:v>
                </c:pt>
                <c:pt idx="178">
                  <c:v>0.905660377358491</c:v>
                </c:pt>
                <c:pt idx="179">
                  <c:v>0.905660377358491</c:v>
                </c:pt>
                <c:pt idx="180">
                  <c:v>0.905660377358491</c:v>
                </c:pt>
                <c:pt idx="181">
                  <c:v>0.905660377358491</c:v>
                </c:pt>
                <c:pt idx="182">
                  <c:v>0.905660377358491</c:v>
                </c:pt>
                <c:pt idx="183">
                  <c:v>0.905660377358491</c:v>
                </c:pt>
                <c:pt idx="184">
                  <c:v>0.905660377358491</c:v>
                </c:pt>
                <c:pt idx="185">
                  <c:v>0.905660377358491</c:v>
                </c:pt>
                <c:pt idx="186">
                  <c:v>0.905660377358491</c:v>
                </c:pt>
                <c:pt idx="187">
                  <c:v>0.905660377358491</c:v>
                </c:pt>
                <c:pt idx="188">
                  <c:v>0.905660377358491</c:v>
                </c:pt>
                <c:pt idx="189">
                  <c:v>0.905660377358491</c:v>
                </c:pt>
                <c:pt idx="190">
                  <c:v>0.905660377358491</c:v>
                </c:pt>
                <c:pt idx="191">
                  <c:v>0.924528301886792</c:v>
                </c:pt>
                <c:pt idx="192">
                  <c:v>0.924528301886792</c:v>
                </c:pt>
                <c:pt idx="193">
                  <c:v>0.924528301886792</c:v>
                </c:pt>
                <c:pt idx="194">
                  <c:v>0.924528301886792</c:v>
                </c:pt>
                <c:pt idx="195">
                  <c:v>0.924528301886792</c:v>
                </c:pt>
                <c:pt idx="196">
                  <c:v>0.924528301886792</c:v>
                </c:pt>
                <c:pt idx="197">
                  <c:v>0.924528301886792</c:v>
                </c:pt>
                <c:pt idx="198">
                  <c:v>0.924528301886792</c:v>
                </c:pt>
                <c:pt idx="199">
                  <c:v>0.924528301886792</c:v>
                </c:pt>
                <c:pt idx="200">
                  <c:v>0.924528301886792</c:v>
                </c:pt>
                <c:pt idx="201">
                  <c:v>0</c:v>
                </c:pt>
              </c:numCache>
            </c:numRef>
          </c:val>
        </c:ser>
        <c:axId val="86867889"/>
        <c:axId val="10486136"/>
      </c:areaChart>
      <c:catAx>
        <c:axId val="86867889"/>
        <c:scaling>
          <c:orientation val="minMax"/>
        </c:scaling>
        <c:delete val="0"/>
        <c:axPos val="b"/>
        <c:numFmt formatCode="MM/DD/YYYY"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10486136"/>
        <c:crosses val="autoZero"/>
        <c:auto val="1"/>
        <c:lblAlgn val="ctr"/>
        <c:lblOffset val="100"/>
      </c:catAx>
      <c:valAx>
        <c:axId val="10486136"/>
        <c:scaling>
          <c:orientation val="minMax"/>
          <c:max val="1"/>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86867889"/>
        <c:crosses val="autoZero"/>
      </c:valAx>
      <c:spPr>
        <a:solidFill>
          <a:srgbClr val="ffffff"/>
        </a:solidFill>
        <a:ln>
          <a:noFill/>
        </a:ln>
      </c:spPr>
    </c:plotArea>
    <c:legend>
      <c:legendPos val="r"/>
      <c:overlay val="0"/>
      <c:spPr>
        <a:noFill/>
        <a:ln>
          <a:noFill/>
        </a:ln>
      </c:spPr>
    </c:legend>
    <c:plotVisOnly val="1"/>
    <c:dispBlanksAs val="zero"/>
  </c:chart>
  <c:spPr>
    <a:solidFill>
      <a:srgbClr val="ffffff"/>
    </a:solidFill>
    <a:ln>
      <a:noFill/>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plotArea>
      <c:areaChart>
        <c:grouping val="standard"/>
        <c:ser>
          <c:idx val="0"/>
          <c:order val="0"/>
          <c:tx>
            <c:strRef>
              <c:f>'Cumulative distributions'!$L$1</c:f>
              <c:strCache>
                <c:ptCount val="1"/>
                <c:pt idx="0">
                  <c:v>Late Other</c:v>
                </c:pt>
              </c:strCache>
            </c:strRef>
          </c:tx>
          <c:spPr>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distributions'!$L$2:$L$203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0.2</c:v>
                </c:pt>
                <c:pt idx="82">
                  <c:v>0.2</c:v>
                </c:pt>
                <c:pt idx="83">
                  <c:v>0.2</c:v>
                </c:pt>
                <c:pt idx="84">
                  <c:v>0.2</c:v>
                </c:pt>
                <c:pt idx="85">
                  <c:v>0.2</c:v>
                </c:pt>
                <c:pt idx="86">
                  <c:v>0.2</c:v>
                </c:pt>
                <c:pt idx="87">
                  <c:v>0.2</c:v>
                </c:pt>
                <c:pt idx="88">
                  <c:v>0.2</c:v>
                </c:pt>
                <c:pt idx="89">
                  <c:v>0.2</c:v>
                </c:pt>
                <c:pt idx="90">
                  <c:v>0.2</c:v>
                </c:pt>
                <c:pt idx="91">
                  <c:v>0.2</c:v>
                </c:pt>
                <c:pt idx="92">
                  <c:v>0.2</c:v>
                </c:pt>
                <c:pt idx="93">
                  <c:v>0.2</c:v>
                </c:pt>
                <c:pt idx="94">
                  <c:v>0.2</c:v>
                </c:pt>
                <c:pt idx="95">
                  <c:v>0.4</c:v>
                </c:pt>
                <c:pt idx="96">
                  <c:v>0.4</c:v>
                </c:pt>
                <c:pt idx="97">
                  <c:v>0.4</c:v>
                </c:pt>
                <c:pt idx="98">
                  <c:v>0.4</c:v>
                </c:pt>
                <c:pt idx="99">
                  <c:v>0.4</c:v>
                </c:pt>
                <c:pt idx="100">
                  <c:v>0.4</c:v>
                </c:pt>
                <c:pt idx="101">
                  <c:v>0.4</c:v>
                </c:pt>
                <c:pt idx="102">
                  <c:v>0.4</c:v>
                </c:pt>
                <c:pt idx="103">
                  <c:v>0.4</c:v>
                </c:pt>
                <c:pt idx="104">
                  <c:v>0.4</c:v>
                </c:pt>
                <c:pt idx="105">
                  <c:v>0.4</c:v>
                </c:pt>
                <c:pt idx="106">
                  <c:v>0.4</c:v>
                </c:pt>
                <c:pt idx="107">
                  <c:v>0.4</c:v>
                </c:pt>
                <c:pt idx="108">
                  <c:v>0.4</c:v>
                </c:pt>
                <c:pt idx="109">
                  <c:v>0.4</c:v>
                </c:pt>
                <c:pt idx="110">
                  <c:v>0.4</c:v>
                </c:pt>
                <c:pt idx="111">
                  <c:v>0.4</c:v>
                </c:pt>
                <c:pt idx="112">
                  <c:v>0.4</c:v>
                </c:pt>
                <c:pt idx="113">
                  <c:v>0.4</c:v>
                </c:pt>
                <c:pt idx="114">
                  <c:v>0.4</c:v>
                </c:pt>
                <c:pt idx="115">
                  <c:v>0.4</c:v>
                </c:pt>
                <c:pt idx="116">
                  <c:v>0.4</c:v>
                </c:pt>
                <c:pt idx="117">
                  <c:v>0.4</c:v>
                </c:pt>
                <c:pt idx="118">
                  <c:v>0.4</c:v>
                </c:pt>
                <c:pt idx="119">
                  <c:v>0.4</c:v>
                </c:pt>
                <c:pt idx="120">
                  <c:v>0.4</c:v>
                </c:pt>
                <c:pt idx="121">
                  <c:v>0.4</c:v>
                </c:pt>
                <c:pt idx="122">
                  <c:v>0.4</c:v>
                </c:pt>
                <c:pt idx="123">
                  <c:v>0.4</c:v>
                </c:pt>
                <c:pt idx="124">
                  <c:v>0.4</c:v>
                </c:pt>
                <c:pt idx="125">
                  <c:v>0.4</c:v>
                </c:pt>
                <c:pt idx="126">
                  <c:v>0.4</c:v>
                </c:pt>
                <c:pt idx="127">
                  <c:v>0.4</c:v>
                </c:pt>
                <c:pt idx="128">
                  <c:v>0.4</c:v>
                </c:pt>
                <c:pt idx="129">
                  <c:v>0.4</c:v>
                </c:pt>
                <c:pt idx="130">
                  <c:v>0.4</c:v>
                </c:pt>
                <c:pt idx="131">
                  <c:v>0.4</c:v>
                </c:pt>
                <c:pt idx="132">
                  <c:v>0.4</c:v>
                </c:pt>
                <c:pt idx="133">
                  <c:v>0.4</c:v>
                </c:pt>
                <c:pt idx="134">
                  <c:v>0.4</c:v>
                </c:pt>
                <c:pt idx="135">
                  <c:v>0.4</c:v>
                </c:pt>
                <c:pt idx="136">
                  <c:v>0.4</c:v>
                </c:pt>
                <c:pt idx="137">
                  <c:v>0.4</c:v>
                </c:pt>
                <c:pt idx="138">
                  <c:v>0.4</c:v>
                </c:pt>
                <c:pt idx="139">
                  <c:v>0.4</c:v>
                </c:pt>
                <c:pt idx="140">
                  <c:v>0.4</c:v>
                </c:pt>
                <c:pt idx="141">
                  <c:v>0.6</c:v>
                </c:pt>
                <c:pt idx="142">
                  <c:v>0.8</c:v>
                </c:pt>
                <c:pt idx="143">
                  <c:v>0.8</c:v>
                </c:pt>
                <c:pt idx="144">
                  <c:v>0.8</c:v>
                </c:pt>
                <c:pt idx="145">
                  <c:v>0.8</c:v>
                </c:pt>
                <c:pt idx="146">
                  <c:v>0.8</c:v>
                </c:pt>
                <c:pt idx="147">
                  <c:v>0.8</c:v>
                </c:pt>
                <c:pt idx="148">
                  <c:v>0.8</c:v>
                </c:pt>
                <c:pt idx="149">
                  <c:v>0.8</c:v>
                </c:pt>
                <c:pt idx="150">
                  <c:v>0.8</c:v>
                </c:pt>
                <c:pt idx="151">
                  <c:v>0.8</c:v>
                </c:pt>
                <c:pt idx="152">
                  <c:v>0.8</c:v>
                </c:pt>
                <c:pt idx="153">
                  <c:v>0.8</c:v>
                </c:pt>
                <c:pt idx="154">
                  <c:v>0.8</c:v>
                </c:pt>
                <c:pt idx="155">
                  <c:v>0.8</c:v>
                </c:pt>
                <c:pt idx="156">
                  <c:v>0.8</c:v>
                </c:pt>
                <c:pt idx="157">
                  <c:v>0.8</c:v>
                </c:pt>
                <c:pt idx="158">
                  <c:v>0.8</c:v>
                </c:pt>
                <c:pt idx="159">
                  <c:v>0.8</c:v>
                </c:pt>
                <c:pt idx="160">
                  <c:v>0.8</c:v>
                </c:pt>
                <c:pt idx="161">
                  <c:v>0.8</c:v>
                </c:pt>
                <c:pt idx="162">
                  <c:v>0.8</c:v>
                </c:pt>
                <c:pt idx="163">
                  <c:v>0.8</c:v>
                </c:pt>
                <c:pt idx="164">
                  <c:v>0.8</c:v>
                </c:pt>
                <c:pt idx="165">
                  <c:v>0.8</c:v>
                </c:pt>
                <c:pt idx="166">
                  <c:v>0.8</c:v>
                </c:pt>
                <c:pt idx="167">
                  <c:v>0.8</c:v>
                </c:pt>
                <c:pt idx="168">
                  <c:v>0.8</c:v>
                </c:pt>
                <c:pt idx="169">
                  <c:v>0.8</c:v>
                </c:pt>
                <c:pt idx="170">
                  <c:v>0.8</c:v>
                </c:pt>
                <c:pt idx="171">
                  <c:v>0.8</c:v>
                </c:pt>
                <c:pt idx="172">
                  <c:v>0.8</c:v>
                </c:pt>
                <c:pt idx="173">
                  <c:v>0.8</c:v>
                </c:pt>
                <c:pt idx="174">
                  <c:v>0.8</c:v>
                </c:pt>
                <c:pt idx="175">
                  <c:v>0.8</c:v>
                </c:pt>
                <c:pt idx="176">
                  <c:v>0.8</c:v>
                </c:pt>
                <c:pt idx="177">
                  <c:v>0.8</c:v>
                </c:pt>
                <c:pt idx="178">
                  <c:v>0.8</c:v>
                </c:pt>
                <c:pt idx="179">
                  <c:v>0.8</c:v>
                </c:pt>
                <c:pt idx="180">
                  <c:v>0.8</c:v>
                </c:pt>
                <c:pt idx="181">
                  <c:v>0.8</c:v>
                </c:pt>
                <c:pt idx="182">
                  <c:v>0.8</c:v>
                </c:pt>
                <c:pt idx="183">
                  <c:v>0.8</c:v>
                </c:pt>
                <c:pt idx="184">
                  <c:v>0.8</c:v>
                </c:pt>
                <c:pt idx="185">
                  <c:v>0.8</c:v>
                </c:pt>
                <c:pt idx="186">
                  <c:v>0.8</c:v>
                </c:pt>
                <c:pt idx="187">
                  <c:v>0.8</c:v>
                </c:pt>
                <c:pt idx="188">
                  <c:v>0.8</c:v>
                </c:pt>
                <c:pt idx="189">
                  <c:v>0.8</c:v>
                </c:pt>
                <c:pt idx="190">
                  <c:v>0.8</c:v>
                </c:pt>
                <c:pt idx="191">
                  <c:v>0.8</c:v>
                </c:pt>
                <c:pt idx="192">
                  <c:v>0.8</c:v>
                </c:pt>
                <c:pt idx="193">
                  <c:v>0.8</c:v>
                </c:pt>
                <c:pt idx="194">
                  <c:v>0.8</c:v>
                </c:pt>
                <c:pt idx="195">
                  <c:v>0.8</c:v>
                </c:pt>
                <c:pt idx="196">
                  <c:v>0.8</c:v>
                </c:pt>
                <c:pt idx="197">
                  <c:v>0.8</c:v>
                </c:pt>
                <c:pt idx="198">
                  <c:v>0.8</c:v>
                </c:pt>
                <c:pt idx="199">
                  <c:v>0.8</c:v>
                </c:pt>
                <c:pt idx="200">
                  <c:v>0.8</c:v>
                </c:pt>
                <c:pt idx="201">
                  <c:v>1</c:v>
                </c:pt>
              </c:numCache>
            </c:numRef>
          </c:val>
        </c:ser>
        <c:ser>
          <c:idx val="1"/>
          <c:order val="1"/>
          <c:tx>
            <c:strRef>
              <c:f>'Cumulative distributions'!$K$1</c:f>
              <c:strCache>
                <c:ptCount val="1"/>
                <c:pt idx="0">
                  <c:v>Early Other</c:v>
                </c:pt>
              </c:strCache>
            </c:strRef>
          </c:tx>
          <c:spPr>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distributions'!$K$2:$K$203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0.333333333333333</c:v>
                </c:pt>
                <c:pt idx="20">
                  <c:v>0.333333333333333</c:v>
                </c:pt>
                <c:pt idx="21">
                  <c:v>0.333333333333333</c:v>
                </c:pt>
                <c:pt idx="22">
                  <c:v>0.333333333333333</c:v>
                </c:pt>
                <c:pt idx="23">
                  <c:v>0.333333333333333</c:v>
                </c:pt>
                <c:pt idx="24">
                  <c:v>0.333333333333333</c:v>
                </c:pt>
                <c:pt idx="25">
                  <c:v>0.333333333333333</c:v>
                </c:pt>
                <c:pt idx="26">
                  <c:v>0.333333333333333</c:v>
                </c:pt>
                <c:pt idx="27">
                  <c:v>0.333333333333333</c:v>
                </c:pt>
                <c:pt idx="28">
                  <c:v>0.333333333333333</c:v>
                </c:pt>
                <c:pt idx="29">
                  <c:v>0.333333333333333</c:v>
                </c:pt>
                <c:pt idx="30">
                  <c:v>0.333333333333333</c:v>
                </c:pt>
                <c:pt idx="31">
                  <c:v>0.333333333333333</c:v>
                </c:pt>
                <c:pt idx="32">
                  <c:v>0.333333333333333</c:v>
                </c:pt>
                <c:pt idx="33">
                  <c:v>0.333333333333333</c:v>
                </c:pt>
                <c:pt idx="34">
                  <c:v>0.333333333333333</c:v>
                </c:pt>
                <c:pt idx="35">
                  <c:v>0.333333333333333</c:v>
                </c:pt>
                <c:pt idx="36">
                  <c:v>0.333333333333333</c:v>
                </c:pt>
                <c:pt idx="37">
                  <c:v>0.333333333333333</c:v>
                </c:pt>
                <c:pt idx="38">
                  <c:v>0.333333333333333</c:v>
                </c:pt>
                <c:pt idx="39">
                  <c:v>0.333333333333333</c:v>
                </c:pt>
                <c:pt idx="40">
                  <c:v>0.333333333333333</c:v>
                </c:pt>
                <c:pt idx="41">
                  <c:v>0.333333333333333</c:v>
                </c:pt>
                <c:pt idx="42">
                  <c:v>0.333333333333333</c:v>
                </c:pt>
                <c:pt idx="43">
                  <c:v>0.333333333333333</c:v>
                </c:pt>
                <c:pt idx="44">
                  <c:v>0.333333333333333</c:v>
                </c:pt>
                <c:pt idx="45">
                  <c:v>0.333333333333333</c:v>
                </c:pt>
                <c:pt idx="46">
                  <c:v>0.333333333333333</c:v>
                </c:pt>
                <c:pt idx="47">
                  <c:v>0.333333333333333</c:v>
                </c:pt>
                <c:pt idx="48">
                  <c:v>0.333333333333333</c:v>
                </c:pt>
                <c:pt idx="49">
                  <c:v>0.333333333333333</c:v>
                </c:pt>
                <c:pt idx="50">
                  <c:v>0.333333333333333</c:v>
                </c:pt>
                <c:pt idx="51">
                  <c:v>0.333333333333333</c:v>
                </c:pt>
                <c:pt idx="52">
                  <c:v>0.333333333333333</c:v>
                </c:pt>
                <c:pt idx="53">
                  <c:v>0.333333333333333</c:v>
                </c:pt>
                <c:pt idx="54">
                  <c:v>0.333333333333333</c:v>
                </c:pt>
                <c:pt idx="55">
                  <c:v>0.333333333333333</c:v>
                </c:pt>
                <c:pt idx="56">
                  <c:v>0.333333333333333</c:v>
                </c:pt>
                <c:pt idx="57">
                  <c:v>0.333333333333333</c:v>
                </c:pt>
                <c:pt idx="58">
                  <c:v>0.333333333333333</c:v>
                </c:pt>
                <c:pt idx="59">
                  <c:v>0.333333333333333</c:v>
                </c:pt>
                <c:pt idx="60">
                  <c:v>0.333333333333333</c:v>
                </c:pt>
                <c:pt idx="61">
                  <c:v>0.333333333333333</c:v>
                </c:pt>
                <c:pt idx="62">
                  <c:v>0.333333333333333</c:v>
                </c:pt>
                <c:pt idx="63">
                  <c:v>0.333333333333333</c:v>
                </c:pt>
                <c:pt idx="64">
                  <c:v>0.333333333333333</c:v>
                </c:pt>
                <c:pt idx="65">
                  <c:v>0.333333333333333</c:v>
                </c:pt>
                <c:pt idx="66">
                  <c:v>0.333333333333333</c:v>
                </c:pt>
                <c:pt idx="67">
                  <c:v>0.333333333333333</c:v>
                </c:pt>
                <c:pt idx="68">
                  <c:v>0.333333333333333</c:v>
                </c:pt>
                <c:pt idx="69">
                  <c:v>0.333333333333333</c:v>
                </c:pt>
                <c:pt idx="70">
                  <c:v>0.333333333333333</c:v>
                </c:pt>
                <c:pt idx="71">
                  <c:v>0.333333333333333</c:v>
                </c:pt>
                <c:pt idx="72">
                  <c:v>0.333333333333333</c:v>
                </c:pt>
                <c:pt idx="73">
                  <c:v>0.333333333333333</c:v>
                </c:pt>
                <c:pt idx="74">
                  <c:v>0.333333333333333</c:v>
                </c:pt>
                <c:pt idx="75">
                  <c:v>0.333333333333333</c:v>
                </c:pt>
                <c:pt idx="76">
                  <c:v>0.666666666666667</c:v>
                </c:pt>
                <c:pt idx="77">
                  <c:v>0.666666666666667</c:v>
                </c:pt>
                <c:pt idx="78">
                  <c:v>0.666666666666667</c:v>
                </c:pt>
                <c:pt idx="79">
                  <c:v>0.666666666666667</c:v>
                </c:pt>
                <c:pt idx="80">
                  <c:v>0.666666666666667</c:v>
                </c:pt>
                <c:pt idx="81">
                  <c:v>0.666666666666667</c:v>
                </c:pt>
                <c:pt idx="82">
                  <c:v>0.666666666666667</c:v>
                </c:pt>
                <c:pt idx="83">
                  <c:v>0.666666666666667</c:v>
                </c:pt>
                <c:pt idx="84">
                  <c:v>0.666666666666667</c:v>
                </c:pt>
                <c:pt idx="85">
                  <c:v>0.666666666666667</c:v>
                </c:pt>
                <c:pt idx="86">
                  <c:v>0.666666666666667</c:v>
                </c:pt>
                <c:pt idx="87">
                  <c:v>0.666666666666667</c:v>
                </c:pt>
                <c:pt idx="88">
                  <c:v>0.666666666666667</c:v>
                </c:pt>
                <c:pt idx="89">
                  <c:v>0.666666666666667</c:v>
                </c:pt>
                <c:pt idx="90">
                  <c:v>0.666666666666667</c:v>
                </c:pt>
                <c:pt idx="91">
                  <c:v>0.666666666666667</c:v>
                </c:pt>
                <c:pt idx="92">
                  <c:v>0.666666666666667</c:v>
                </c:pt>
                <c:pt idx="93">
                  <c:v>0.666666666666667</c:v>
                </c:pt>
                <c:pt idx="94">
                  <c:v>0.666666666666667</c:v>
                </c:pt>
                <c:pt idx="95">
                  <c:v>0.666666666666667</c:v>
                </c:pt>
                <c:pt idx="96">
                  <c:v>0.666666666666667</c:v>
                </c:pt>
                <c:pt idx="97">
                  <c:v>0.666666666666667</c:v>
                </c:pt>
                <c:pt idx="98">
                  <c:v>0.666666666666667</c:v>
                </c:pt>
                <c:pt idx="99">
                  <c:v>0.666666666666667</c:v>
                </c:pt>
                <c:pt idx="100">
                  <c:v>0.666666666666667</c:v>
                </c:pt>
                <c:pt idx="101">
                  <c:v>0.666666666666667</c:v>
                </c:pt>
                <c:pt idx="102">
                  <c:v>0.666666666666667</c:v>
                </c:pt>
                <c:pt idx="103">
                  <c:v>0.666666666666667</c:v>
                </c:pt>
                <c:pt idx="104">
                  <c:v>0.666666666666667</c:v>
                </c:pt>
                <c:pt idx="105">
                  <c:v>0.666666666666667</c:v>
                </c:pt>
                <c:pt idx="106">
                  <c:v>0.666666666666667</c:v>
                </c:pt>
                <c:pt idx="107">
                  <c:v>0.666666666666667</c:v>
                </c:pt>
                <c:pt idx="108">
                  <c:v>0.666666666666667</c:v>
                </c:pt>
                <c:pt idx="109">
                  <c:v>0.666666666666667</c:v>
                </c:pt>
                <c:pt idx="110">
                  <c:v>0.666666666666667</c:v>
                </c:pt>
                <c:pt idx="111">
                  <c:v>0.666666666666667</c:v>
                </c:pt>
                <c:pt idx="112">
                  <c:v>0.666666666666667</c:v>
                </c:pt>
                <c:pt idx="113">
                  <c:v>0.666666666666667</c:v>
                </c:pt>
                <c:pt idx="114">
                  <c:v>0.666666666666667</c:v>
                </c:pt>
                <c:pt idx="115">
                  <c:v>0.666666666666667</c:v>
                </c:pt>
                <c:pt idx="116">
                  <c:v>0.666666666666667</c:v>
                </c:pt>
                <c:pt idx="117">
                  <c:v>0.666666666666667</c:v>
                </c:pt>
                <c:pt idx="118">
                  <c:v>0.666666666666667</c:v>
                </c:pt>
                <c:pt idx="119">
                  <c:v>0.666666666666667</c:v>
                </c:pt>
                <c:pt idx="120">
                  <c:v>0.666666666666667</c:v>
                </c:pt>
                <c:pt idx="121">
                  <c:v>0.666666666666667</c:v>
                </c:pt>
                <c:pt idx="122">
                  <c:v>0.666666666666667</c:v>
                </c:pt>
                <c:pt idx="123">
                  <c:v>0.666666666666667</c:v>
                </c:pt>
                <c:pt idx="124">
                  <c:v>0.666666666666667</c:v>
                </c:pt>
                <c:pt idx="125">
                  <c:v>0.666666666666667</c:v>
                </c:pt>
                <c:pt idx="126">
                  <c:v>0.666666666666667</c:v>
                </c:pt>
                <c:pt idx="127">
                  <c:v>0.666666666666667</c:v>
                </c:pt>
                <c:pt idx="128">
                  <c:v>0.666666666666667</c:v>
                </c:pt>
                <c:pt idx="129">
                  <c:v>0.666666666666667</c:v>
                </c:pt>
                <c:pt idx="130">
                  <c:v>0.666666666666667</c:v>
                </c:pt>
                <c:pt idx="131">
                  <c:v>0.666666666666667</c:v>
                </c:pt>
                <c:pt idx="132">
                  <c:v>0.666666666666667</c:v>
                </c:pt>
                <c:pt idx="133">
                  <c:v>0.666666666666667</c:v>
                </c:pt>
                <c:pt idx="134">
                  <c:v>0.666666666666667</c:v>
                </c:pt>
                <c:pt idx="135">
                  <c:v>0.666666666666667</c:v>
                </c:pt>
                <c:pt idx="136">
                  <c:v>0.666666666666667</c:v>
                </c:pt>
                <c:pt idx="137">
                  <c:v>0.666666666666667</c:v>
                </c:pt>
                <c:pt idx="138">
                  <c:v>0.666666666666667</c:v>
                </c:pt>
                <c:pt idx="139">
                  <c:v>0.666666666666667</c:v>
                </c:pt>
                <c:pt idx="140">
                  <c:v>0.666666666666667</c:v>
                </c:pt>
                <c:pt idx="141">
                  <c:v>0.666666666666667</c:v>
                </c:pt>
                <c:pt idx="142">
                  <c:v>0.666666666666667</c:v>
                </c:pt>
                <c:pt idx="143">
                  <c:v>0.666666666666667</c:v>
                </c:pt>
                <c:pt idx="144">
                  <c:v>0.666666666666667</c:v>
                </c:pt>
                <c:pt idx="145">
                  <c:v>0.666666666666667</c:v>
                </c:pt>
                <c:pt idx="146">
                  <c:v>0.666666666666667</c:v>
                </c:pt>
                <c:pt idx="147">
                  <c:v>0.666666666666667</c:v>
                </c:pt>
                <c:pt idx="148">
                  <c:v>0.666666666666667</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numCache>
            </c:numRef>
          </c:val>
        </c:ser>
        <c:ser>
          <c:idx val="2"/>
          <c:order val="2"/>
          <c:tx>
            <c:strRef>
              <c:f>'Cumulative distributions'!$I$1</c:f>
              <c:strCache>
                <c:ptCount val="1"/>
                <c:pt idx="0">
                  <c:v>Early Futurists</c:v>
                </c:pt>
              </c:strCache>
            </c:strRef>
          </c:tx>
          <c:spPr>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distributions'!$I$2:$I$203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0.125</c:v>
                </c:pt>
                <c:pt idx="52">
                  <c:v>0.125</c:v>
                </c:pt>
                <c:pt idx="53">
                  <c:v>0.125</c:v>
                </c:pt>
                <c:pt idx="54">
                  <c:v>0.125</c:v>
                </c:pt>
                <c:pt idx="55">
                  <c:v>0.125</c:v>
                </c:pt>
                <c:pt idx="56">
                  <c:v>0.125</c:v>
                </c:pt>
                <c:pt idx="57">
                  <c:v>0.125</c:v>
                </c:pt>
                <c:pt idx="58">
                  <c:v>0.125</c:v>
                </c:pt>
                <c:pt idx="59">
                  <c:v>0.125</c:v>
                </c:pt>
                <c:pt idx="60">
                  <c:v>0.25</c:v>
                </c:pt>
                <c:pt idx="61">
                  <c:v>0.375</c:v>
                </c:pt>
                <c:pt idx="62">
                  <c:v>0.375</c:v>
                </c:pt>
                <c:pt idx="63">
                  <c:v>0.375</c:v>
                </c:pt>
                <c:pt idx="64">
                  <c:v>0.375</c:v>
                </c:pt>
                <c:pt idx="65">
                  <c:v>0.375</c:v>
                </c:pt>
                <c:pt idx="66">
                  <c:v>0.375</c:v>
                </c:pt>
                <c:pt idx="67">
                  <c:v>0.375</c:v>
                </c:pt>
                <c:pt idx="68">
                  <c:v>0.375</c:v>
                </c:pt>
                <c:pt idx="69">
                  <c:v>0.375</c:v>
                </c:pt>
                <c:pt idx="70">
                  <c:v>0.375</c:v>
                </c:pt>
                <c:pt idx="71">
                  <c:v>0.625</c:v>
                </c:pt>
                <c:pt idx="72">
                  <c:v>0.625</c:v>
                </c:pt>
                <c:pt idx="73">
                  <c:v>0.625</c:v>
                </c:pt>
                <c:pt idx="74">
                  <c:v>0.625</c:v>
                </c:pt>
                <c:pt idx="75">
                  <c:v>0.625</c:v>
                </c:pt>
                <c:pt idx="76">
                  <c:v>0.625</c:v>
                </c:pt>
                <c:pt idx="77">
                  <c:v>0.625</c:v>
                </c:pt>
                <c:pt idx="78">
                  <c:v>0.625</c:v>
                </c:pt>
                <c:pt idx="79">
                  <c:v>0.625</c:v>
                </c:pt>
                <c:pt idx="80">
                  <c:v>0.625</c:v>
                </c:pt>
                <c:pt idx="81">
                  <c:v>0.625</c:v>
                </c:pt>
                <c:pt idx="82">
                  <c:v>0.625</c:v>
                </c:pt>
                <c:pt idx="83">
                  <c:v>0.625</c:v>
                </c:pt>
                <c:pt idx="84">
                  <c:v>0.625</c:v>
                </c:pt>
                <c:pt idx="85">
                  <c:v>0.625</c:v>
                </c:pt>
                <c:pt idx="86">
                  <c:v>0.625</c:v>
                </c:pt>
                <c:pt idx="87">
                  <c:v>0.625</c:v>
                </c:pt>
                <c:pt idx="88">
                  <c:v>0.625</c:v>
                </c:pt>
                <c:pt idx="89">
                  <c:v>0.625</c:v>
                </c:pt>
                <c:pt idx="90">
                  <c:v>0.625</c:v>
                </c:pt>
                <c:pt idx="91">
                  <c:v>0.75</c:v>
                </c:pt>
                <c:pt idx="92">
                  <c:v>0.75</c:v>
                </c:pt>
                <c:pt idx="93">
                  <c:v>0.75</c:v>
                </c:pt>
                <c:pt idx="94">
                  <c:v>0.75</c:v>
                </c:pt>
                <c:pt idx="95">
                  <c:v>0.75</c:v>
                </c:pt>
                <c:pt idx="96">
                  <c:v>0.75</c:v>
                </c:pt>
                <c:pt idx="97">
                  <c:v>0.75</c:v>
                </c:pt>
                <c:pt idx="98">
                  <c:v>0.75</c:v>
                </c:pt>
                <c:pt idx="99">
                  <c:v>0.75</c:v>
                </c:pt>
                <c:pt idx="100">
                  <c:v>0.75</c:v>
                </c:pt>
                <c:pt idx="101">
                  <c:v>0.75</c:v>
                </c:pt>
                <c:pt idx="102">
                  <c:v>0.75</c:v>
                </c:pt>
                <c:pt idx="103">
                  <c:v>0.75</c:v>
                </c:pt>
                <c:pt idx="104">
                  <c:v>0.75</c:v>
                </c:pt>
                <c:pt idx="105">
                  <c:v>0.75</c:v>
                </c:pt>
                <c:pt idx="106">
                  <c:v>0.75</c:v>
                </c:pt>
                <c:pt idx="107">
                  <c:v>0.75</c:v>
                </c:pt>
                <c:pt idx="108">
                  <c:v>0.75</c:v>
                </c:pt>
                <c:pt idx="109">
                  <c:v>0.75</c:v>
                </c:pt>
                <c:pt idx="110">
                  <c:v>0.75</c:v>
                </c:pt>
                <c:pt idx="111">
                  <c:v>0.75</c:v>
                </c:pt>
                <c:pt idx="112">
                  <c:v>0.75</c:v>
                </c:pt>
                <c:pt idx="113">
                  <c:v>0.75</c:v>
                </c:pt>
                <c:pt idx="114">
                  <c:v>0.75</c:v>
                </c:pt>
                <c:pt idx="115">
                  <c:v>0.75</c:v>
                </c:pt>
                <c:pt idx="116">
                  <c:v>0.75</c:v>
                </c:pt>
                <c:pt idx="117">
                  <c:v>0.75</c:v>
                </c:pt>
                <c:pt idx="118">
                  <c:v>0.75</c:v>
                </c:pt>
                <c:pt idx="119">
                  <c:v>0.75</c:v>
                </c:pt>
                <c:pt idx="120">
                  <c:v>0.75</c:v>
                </c:pt>
                <c:pt idx="121">
                  <c:v>0.75</c:v>
                </c:pt>
                <c:pt idx="122">
                  <c:v>0.75</c:v>
                </c:pt>
                <c:pt idx="123">
                  <c:v>0.75</c:v>
                </c:pt>
                <c:pt idx="124">
                  <c:v>0.75</c:v>
                </c:pt>
                <c:pt idx="125">
                  <c:v>0.75</c:v>
                </c:pt>
                <c:pt idx="126">
                  <c:v>0.75</c:v>
                </c:pt>
                <c:pt idx="127">
                  <c:v>0.75</c:v>
                </c:pt>
                <c:pt idx="128">
                  <c:v>0.75</c:v>
                </c:pt>
                <c:pt idx="129">
                  <c:v>0.75</c:v>
                </c:pt>
                <c:pt idx="130">
                  <c:v>0.75</c:v>
                </c:pt>
                <c:pt idx="131">
                  <c:v>0.75</c:v>
                </c:pt>
                <c:pt idx="132">
                  <c:v>0.75</c:v>
                </c:pt>
                <c:pt idx="133">
                  <c:v>0.75</c:v>
                </c:pt>
                <c:pt idx="134">
                  <c:v>0.75</c:v>
                </c:pt>
                <c:pt idx="135">
                  <c:v>0.75</c:v>
                </c:pt>
                <c:pt idx="136">
                  <c:v>0.75</c:v>
                </c:pt>
                <c:pt idx="137">
                  <c:v>0.75</c:v>
                </c:pt>
                <c:pt idx="138">
                  <c:v>0.75</c:v>
                </c:pt>
                <c:pt idx="139">
                  <c:v>0.75</c:v>
                </c:pt>
                <c:pt idx="140">
                  <c:v>0.75</c:v>
                </c:pt>
                <c:pt idx="141">
                  <c:v>0.75</c:v>
                </c:pt>
                <c:pt idx="142">
                  <c:v>0.75</c:v>
                </c:pt>
                <c:pt idx="143">
                  <c:v>0.75</c:v>
                </c:pt>
                <c:pt idx="144">
                  <c:v>0.75</c:v>
                </c:pt>
                <c:pt idx="145">
                  <c:v>0.75</c:v>
                </c:pt>
                <c:pt idx="146">
                  <c:v>0.75</c:v>
                </c:pt>
                <c:pt idx="147">
                  <c:v>0.75</c:v>
                </c:pt>
                <c:pt idx="148">
                  <c:v>0.75</c:v>
                </c:pt>
                <c:pt idx="149">
                  <c:v>0.75</c:v>
                </c:pt>
                <c:pt idx="150">
                  <c:v>0.75</c:v>
                </c:pt>
                <c:pt idx="151">
                  <c:v>0.75</c:v>
                </c:pt>
                <c:pt idx="152">
                  <c:v>0.75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0.75</c:v>
                </c:pt>
                <c:pt idx="173">
                  <c:v>0.75</c:v>
                </c:pt>
                <c:pt idx="174">
                  <c:v>0.75</c:v>
                </c:pt>
                <c:pt idx="175">
                  <c:v>0.75</c:v>
                </c:pt>
                <c:pt idx="176">
                  <c:v>0.75</c:v>
                </c:pt>
                <c:pt idx="177">
                  <c:v>0.75</c:v>
                </c:pt>
                <c:pt idx="178">
                  <c:v>0.75</c:v>
                </c:pt>
                <c:pt idx="179">
                  <c:v>0.75</c:v>
                </c:pt>
                <c:pt idx="180">
                  <c:v>0.75</c:v>
                </c:pt>
                <c:pt idx="181">
                  <c:v>0.75</c:v>
                </c:pt>
                <c:pt idx="182">
                  <c:v>0.75</c:v>
                </c:pt>
                <c:pt idx="183">
                  <c:v>0.75</c:v>
                </c:pt>
                <c:pt idx="184">
                  <c:v>0.75</c:v>
                </c:pt>
                <c:pt idx="185">
                  <c:v>0.75</c:v>
                </c:pt>
                <c:pt idx="186">
                  <c:v>0.75</c:v>
                </c:pt>
                <c:pt idx="187">
                  <c:v>0.75</c:v>
                </c:pt>
                <c:pt idx="188">
                  <c:v>0.75</c:v>
                </c:pt>
                <c:pt idx="189">
                  <c:v>0.75</c:v>
                </c:pt>
                <c:pt idx="190">
                  <c:v>0.75</c:v>
                </c:pt>
                <c:pt idx="191">
                  <c:v>0.875</c:v>
                </c:pt>
                <c:pt idx="192">
                  <c:v>0.875</c:v>
                </c:pt>
                <c:pt idx="193">
                  <c:v>0.875</c:v>
                </c:pt>
                <c:pt idx="194">
                  <c:v>0.875</c:v>
                </c:pt>
                <c:pt idx="195">
                  <c:v>0.875</c:v>
                </c:pt>
                <c:pt idx="196">
                  <c:v>0.875</c:v>
                </c:pt>
                <c:pt idx="197">
                  <c:v>0.875</c:v>
                </c:pt>
                <c:pt idx="198">
                  <c:v>0.875</c:v>
                </c:pt>
                <c:pt idx="199">
                  <c:v>0.875</c:v>
                </c:pt>
                <c:pt idx="200">
                  <c:v>0.875</c:v>
                </c:pt>
                <c:pt idx="201">
                  <c:v>1</c:v>
                </c:pt>
              </c:numCache>
            </c:numRef>
          </c:val>
        </c:ser>
        <c:ser>
          <c:idx val="3"/>
          <c:order val="3"/>
          <c:tx>
            <c:strRef>
              <c:f>"Everyone"</c:f>
              <c:strCache>
                <c:ptCount val="1"/>
                <c:pt idx="0">
                  <c:v>Everyone</c:v>
                </c:pt>
              </c:strCache>
            </c:strRef>
          </c:tx>
          <c:spPr>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distributions'!$B$2:$B$203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0.0172413793103448</c:v>
                </c:pt>
                <c:pt idx="18">
                  <c:v>0.0172413793103448</c:v>
                </c:pt>
                <c:pt idx="19">
                  <c:v>0.0344827586206897</c:v>
                </c:pt>
                <c:pt idx="20">
                  <c:v>0.0344827586206897</c:v>
                </c:pt>
                <c:pt idx="21">
                  <c:v>0.0344827586206897</c:v>
                </c:pt>
                <c:pt idx="22">
                  <c:v>0.0344827586206897</c:v>
                </c:pt>
                <c:pt idx="23">
                  <c:v>0.0344827586206897</c:v>
                </c:pt>
                <c:pt idx="24">
                  <c:v>0.0344827586206897</c:v>
                </c:pt>
                <c:pt idx="25">
                  <c:v>0.0344827586206897</c:v>
                </c:pt>
                <c:pt idx="26">
                  <c:v>0.0689655172413793</c:v>
                </c:pt>
                <c:pt idx="27">
                  <c:v>0.0689655172413793</c:v>
                </c:pt>
                <c:pt idx="28">
                  <c:v>0.0862068965517241</c:v>
                </c:pt>
                <c:pt idx="29">
                  <c:v>0.0862068965517241</c:v>
                </c:pt>
                <c:pt idx="30">
                  <c:v>0.0862068965517241</c:v>
                </c:pt>
                <c:pt idx="31">
                  <c:v>0.0862068965517241</c:v>
                </c:pt>
                <c:pt idx="32">
                  <c:v>0.0862068965517241</c:v>
                </c:pt>
                <c:pt idx="33">
                  <c:v>0.103448275862069</c:v>
                </c:pt>
                <c:pt idx="34">
                  <c:v>0.103448275862069</c:v>
                </c:pt>
                <c:pt idx="35">
                  <c:v>0.103448275862069</c:v>
                </c:pt>
                <c:pt idx="36">
                  <c:v>0.103448275862069</c:v>
                </c:pt>
                <c:pt idx="37">
                  <c:v>0.103448275862069</c:v>
                </c:pt>
                <c:pt idx="38">
                  <c:v>0.103448275862069</c:v>
                </c:pt>
                <c:pt idx="39">
                  <c:v>0.103448275862069</c:v>
                </c:pt>
                <c:pt idx="40">
                  <c:v>0.103448275862069</c:v>
                </c:pt>
                <c:pt idx="41">
                  <c:v>0.103448275862069</c:v>
                </c:pt>
                <c:pt idx="42">
                  <c:v>0.103448275862069</c:v>
                </c:pt>
                <c:pt idx="43">
                  <c:v>0.103448275862069</c:v>
                </c:pt>
                <c:pt idx="44">
                  <c:v>0.103448275862069</c:v>
                </c:pt>
                <c:pt idx="45">
                  <c:v>0.103448275862069</c:v>
                </c:pt>
                <c:pt idx="46">
                  <c:v>0.103448275862069</c:v>
                </c:pt>
                <c:pt idx="47">
                  <c:v>0.103448275862069</c:v>
                </c:pt>
                <c:pt idx="48">
                  <c:v>0.103448275862069</c:v>
                </c:pt>
                <c:pt idx="49">
                  <c:v>0.103448275862069</c:v>
                </c:pt>
                <c:pt idx="50">
                  <c:v>0.103448275862069</c:v>
                </c:pt>
                <c:pt idx="51">
                  <c:v>0.120689655172414</c:v>
                </c:pt>
                <c:pt idx="52">
                  <c:v>0.120689655172414</c:v>
                </c:pt>
                <c:pt idx="53">
                  <c:v>0.120689655172414</c:v>
                </c:pt>
                <c:pt idx="54">
                  <c:v>0.120689655172414</c:v>
                </c:pt>
                <c:pt idx="55">
                  <c:v>0.120689655172414</c:v>
                </c:pt>
                <c:pt idx="56">
                  <c:v>0.120689655172414</c:v>
                </c:pt>
                <c:pt idx="57">
                  <c:v>0.120689655172414</c:v>
                </c:pt>
                <c:pt idx="58">
                  <c:v>0.137931034482759</c:v>
                </c:pt>
                <c:pt idx="59">
                  <c:v>0.137931034482759</c:v>
                </c:pt>
                <c:pt idx="60">
                  <c:v>0.155172413793103</c:v>
                </c:pt>
                <c:pt idx="61">
                  <c:v>0.206896551724138</c:v>
                </c:pt>
                <c:pt idx="62">
                  <c:v>0.206896551724138</c:v>
                </c:pt>
                <c:pt idx="63">
                  <c:v>0.206896551724138</c:v>
                </c:pt>
                <c:pt idx="64">
                  <c:v>0.206896551724138</c:v>
                </c:pt>
                <c:pt idx="65">
                  <c:v>0.206896551724138</c:v>
                </c:pt>
                <c:pt idx="66">
                  <c:v>0.224137931034483</c:v>
                </c:pt>
                <c:pt idx="67">
                  <c:v>0.258620689655172</c:v>
                </c:pt>
                <c:pt idx="68">
                  <c:v>0.275862068965517</c:v>
                </c:pt>
                <c:pt idx="69">
                  <c:v>0.293103448275862</c:v>
                </c:pt>
                <c:pt idx="70">
                  <c:v>0.310344827586207</c:v>
                </c:pt>
                <c:pt idx="71">
                  <c:v>0.431034482758621</c:v>
                </c:pt>
                <c:pt idx="72">
                  <c:v>0.431034482758621</c:v>
                </c:pt>
                <c:pt idx="73">
                  <c:v>0.448275862068966</c:v>
                </c:pt>
                <c:pt idx="74">
                  <c:v>0.448275862068966</c:v>
                </c:pt>
                <c:pt idx="75">
                  <c:v>0.448275862068966</c:v>
                </c:pt>
                <c:pt idx="76">
                  <c:v>0.5</c:v>
                </c:pt>
                <c:pt idx="77">
                  <c:v>0.5</c:v>
                </c:pt>
                <c:pt idx="78">
                  <c:v>0.5</c:v>
                </c:pt>
                <c:pt idx="79">
                  <c:v>0.517241379310345</c:v>
                </c:pt>
                <c:pt idx="80">
                  <c:v>0.53448275862069</c:v>
                </c:pt>
                <c:pt idx="81">
                  <c:v>0.568965517241379</c:v>
                </c:pt>
                <c:pt idx="82">
                  <c:v>0.586206896551724</c:v>
                </c:pt>
                <c:pt idx="83">
                  <c:v>0.603448275862069</c:v>
                </c:pt>
                <c:pt idx="84">
                  <c:v>0.603448275862069</c:v>
                </c:pt>
                <c:pt idx="85">
                  <c:v>0.603448275862069</c:v>
                </c:pt>
                <c:pt idx="86">
                  <c:v>0.620689655172414</c:v>
                </c:pt>
                <c:pt idx="87">
                  <c:v>0.620689655172414</c:v>
                </c:pt>
                <c:pt idx="88">
                  <c:v>0.620689655172414</c:v>
                </c:pt>
                <c:pt idx="89">
                  <c:v>0.637931034482759</c:v>
                </c:pt>
                <c:pt idx="90">
                  <c:v>0.637931034482759</c:v>
                </c:pt>
                <c:pt idx="91">
                  <c:v>0.689655172413793</c:v>
                </c:pt>
                <c:pt idx="92">
                  <c:v>0.689655172413793</c:v>
                </c:pt>
                <c:pt idx="93">
                  <c:v>0.706896551724138</c:v>
                </c:pt>
                <c:pt idx="94">
                  <c:v>0.706896551724138</c:v>
                </c:pt>
                <c:pt idx="95">
                  <c:v>0.724137931034483</c:v>
                </c:pt>
                <c:pt idx="96">
                  <c:v>0.724137931034483</c:v>
                </c:pt>
                <c:pt idx="97">
                  <c:v>0.724137931034483</c:v>
                </c:pt>
                <c:pt idx="98">
                  <c:v>0.724137931034483</c:v>
                </c:pt>
                <c:pt idx="99">
                  <c:v>0.724137931034483</c:v>
                </c:pt>
                <c:pt idx="100">
                  <c:v>0.724137931034483</c:v>
                </c:pt>
                <c:pt idx="101">
                  <c:v>0.724137931034483</c:v>
                </c:pt>
                <c:pt idx="102">
                  <c:v>0.741379310344828</c:v>
                </c:pt>
                <c:pt idx="103">
                  <c:v>0.775862068965517</c:v>
                </c:pt>
                <c:pt idx="104">
                  <c:v>0.775862068965517</c:v>
                </c:pt>
                <c:pt idx="105">
                  <c:v>0.775862068965517</c:v>
                </c:pt>
                <c:pt idx="106">
                  <c:v>0.775862068965517</c:v>
                </c:pt>
                <c:pt idx="107">
                  <c:v>0.775862068965517</c:v>
                </c:pt>
                <c:pt idx="108">
                  <c:v>0.775862068965517</c:v>
                </c:pt>
                <c:pt idx="109">
                  <c:v>0.775862068965517</c:v>
                </c:pt>
                <c:pt idx="110">
                  <c:v>0.775862068965517</c:v>
                </c:pt>
                <c:pt idx="111">
                  <c:v>0.775862068965517</c:v>
                </c:pt>
                <c:pt idx="112">
                  <c:v>0.775862068965517</c:v>
                </c:pt>
                <c:pt idx="113">
                  <c:v>0.775862068965517</c:v>
                </c:pt>
                <c:pt idx="114">
                  <c:v>0.775862068965517</c:v>
                </c:pt>
                <c:pt idx="115">
                  <c:v>0.775862068965517</c:v>
                </c:pt>
                <c:pt idx="116">
                  <c:v>0.775862068965517</c:v>
                </c:pt>
                <c:pt idx="117">
                  <c:v>0.775862068965517</c:v>
                </c:pt>
                <c:pt idx="118">
                  <c:v>0.775862068965517</c:v>
                </c:pt>
                <c:pt idx="119">
                  <c:v>0.775862068965517</c:v>
                </c:pt>
                <c:pt idx="120">
                  <c:v>0.775862068965517</c:v>
                </c:pt>
                <c:pt idx="121">
                  <c:v>0.775862068965517</c:v>
                </c:pt>
                <c:pt idx="122">
                  <c:v>0.775862068965517</c:v>
                </c:pt>
                <c:pt idx="123">
                  <c:v>0.775862068965517</c:v>
                </c:pt>
                <c:pt idx="124">
                  <c:v>0.775862068965517</c:v>
                </c:pt>
                <c:pt idx="125">
                  <c:v>0.775862068965517</c:v>
                </c:pt>
                <c:pt idx="126">
                  <c:v>0.775862068965517</c:v>
                </c:pt>
                <c:pt idx="127">
                  <c:v>0.775862068965517</c:v>
                </c:pt>
                <c:pt idx="128">
                  <c:v>0.775862068965517</c:v>
                </c:pt>
                <c:pt idx="129">
                  <c:v>0.775862068965517</c:v>
                </c:pt>
                <c:pt idx="130">
                  <c:v>0.775862068965517</c:v>
                </c:pt>
                <c:pt idx="131">
                  <c:v>0.775862068965517</c:v>
                </c:pt>
                <c:pt idx="132">
                  <c:v>0.775862068965517</c:v>
                </c:pt>
                <c:pt idx="133">
                  <c:v>0.793103448275862</c:v>
                </c:pt>
                <c:pt idx="134">
                  <c:v>0.793103448275862</c:v>
                </c:pt>
                <c:pt idx="135">
                  <c:v>0.793103448275862</c:v>
                </c:pt>
                <c:pt idx="136">
                  <c:v>0.793103448275862</c:v>
                </c:pt>
                <c:pt idx="137">
                  <c:v>0.793103448275862</c:v>
                </c:pt>
                <c:pt idx="138">
                  <c:v>0.793103448275862</c:v>
                </c:pt>
                <c:pt idx="139">
                  <c:v>0.793103448275862</c:v>
                </c:pt>
                <c:pt idx="140">
                  <c:v>0.793103448275862</c:v>
                </c:pt>
                <c:pt idx="141">
                  <c:v>0.827586206896552</c:v>
                </c:pt>
                <c:pt idx="142">
                  <c:v>0.862068965517241</c:v>
                </c:pt>
                <c:pt idx="143">
                  <c:v>0.862068965517241</c:v>
                </c:pt>
                <c:pt idx="144">
                  <c:v>0.862068965517241</c:v>
                </c:pt>
                <c:pt idx="145">
                  <c:v>0.862068965517241</c:v>
                </c:pt>
                <c:pt idx="146">
                  <c:v>0.862068965517241</c:v>
                </c:pt>
                <c:pt idx="147">
                  <c:v>0.862068965517241</c:v>
                </c:pt>
                <c:pt idx="148">
                  <c:v>0.862068965517241</c:v>
                </c:pt>
                <c:pt idx="149">
                  <c:v>0.879310344827586</c:v>
                </c:pt>
                <c:pt idx="150">
                  <c:v>0.879310344827586</c:v>
                </c:pt>
                <c:pt idx="151">
                  <c:v>0.879310344827586</c:v>
                </c:pt>
                <c:pt idx="152">
                  <c:v>0.879310344827586</c:v>
                </c:pt>
                <c:pt idx="153">
                  <c:v>0.913793103448276</c:v>
                </c:pt>
                <c:pt idx="154">
                  <c:v>0.913793103448276</c:v>
                </c:pt>
                <c:pt idx="155">
                  <c:v>0.913793103448276</c:v>
                </c:pt>
                <c:pt idx="156">
                  <c:v>0.913793103448276</c:v>
                </c:pt>
                <c:pt idx="157">
                  <c:v>0.913793103448276</c:v>
                </c:pt>
                <c:pt idx="158">
                  <c:v>0.913793103448276</c:v>
                </c:pt>
                <c:pt idx="159">
                  <c:v>0.913793103448276</c:v>
                </c:pt>
                <c:pt idx="160">
                  <c:v>0.913793103448276</c:v>
                </c:pt>
                <c:pt idx="161">
                  <c:v>0.913793103448276</c:v>
                </c:pt>
                <c:pt idx="162">
                  <c:v>0.913793103448276</c:v>
                </c:pt>
                <c:pt idx="163">
                  <c:v>0.913793103448276</c:v>
                </c:pt>
                <c:pt idx="164">
                  <c:v>0.913793103448276</c:v>
                </c:pt>
                <c:pt idx="165">
                  <c:v>0.913793103448276</c:v>
                </c:pt>
                <c:pt idx="166">
                  <c:v>0.913793103448276</c:v>
                </c:pt>
                <c:pt idx="167">
                  <c:v>0.913793103448276</c:v>
                </c:pt>
                <c:pt idx="168">
                  <c:v>0.913793103448276</c:v>
                </c:pt>
                <c:pt idx="169">
                  <c:v>0.913793103448276</c:v>
                </c:pt>
                <c:pt idx="170">
                  <c:v>0.913793103448276</c:v>
                </c:pt>
                <c:pt idx="171">
                  <c:v>0.913793103448276</c:v>
                </c:pt>
                <c:pt idx="172">
                  <c:v>0.913793103448276</c:v>
                </c:pt>
                <c:pt idx="173">
                  <c:v>0.913793103448276</c:v>
                </c:pt>
                <c:pt idx="174">
                  <c:v>0.913793103448276</c:v>
                </c:pt>
                <c:pt idx="175">
                  <c:v>0.913793103448276</c:v>
                </c:pt>
                <c:pt idx="176">
                  <c:v>0.913793103448276</c:v>
                </c:pt>
                <c:pt idx="177">
                  <c:v>0.913793103448276</c:v>
                </c:pt>
                <c:pt idx="178">
                  <c:v>0.913793103448276</c:v>
                </c:pt>
                <c:pt idx="179">
                  <c:v>0.913793103448276</c:v>
                </c:pt>
                <c:pt idx="180">
                  <c:v>0.913793103448276</c:v>
                </c:pt>
                <c:pt idx="181">
                  <c:v>0.913793103448276</c:v>
                </c:pt>
                <c:pt idx="182">
                  <c:v>0.913793103448276</c:v>
                </c:pt>
                <c:pt idx="183">
                  <c:v>0.913793103448276</c:v>
                </c:pt>
                <c:pt idx="184">
                  <c:v>0.913793103448276</c:v>
                </c:pt>
                <c:pt idx="185">
                  <c:v>0.913793103448276</c:v>
                </c:pt>
                <c:pt idx="186">
                  <c:v>0.913793103448276</c:v>
                </c:pt>
                <c:pt idx="187">
                  <c:v>0.913793103448276</c:v>
                </c:pt>
                <c:pt idx="188">
                  <c:v>0.913793103448276</c:v>
                </c:pt>
                <c:pt idx="189">
                  <c:v>0.913793103448276</c:v>
                </c:pt>
                <c:pt idx="190">
                  <c:v>0.913793103448276</c:v>
                </c:pt>
                <c:pt idx="191">
                  <c:v>0.931034482758621</c:v>
                </c:pt>
                <c:pt idx="192">
                  <c:v>0.931034482758621</c:v>
                </c:pt>
                <c:pt idx="193">
                  <c:v>0.931034482758621</c:v>
                </c:pt>
                <c:pt idx="194">
                  <c:v>0.931034482758621</c:v>
                </c:pt>
                <c:pt idx="195">
                  <c:v>0.931034482758621</c:v>
                </c:pt>
                <c:pt idx="196">
                  <c:v>0.931034482758621</c:v>
                </c:pt>
                <c:pt idx="197">
                  <c:v>0.931034482758621</c:v>
                </c:pt>
                <c:pt idx="198">
                  <c:v>0.931034482758621</c:v>
                </c:pt>
                <c:pt idx="199">
                  <c:v>0.931034482758621</c:v>
                </c:pt>
                <c:pt idx="200">
                  <c:v>0.931034482758621</c:v>
                </c:pt>
                <c:pt idx="201">
                  <c:v>1</c:v>
                </c:pt>
              </c:numCache>
            </c:numRef>
          </c:val>
        </c:ser>
        <c:ser>
          <c:idx val="4"/>
          <c:order val="4"/>
          <c:tx>
            <c:strRef>
              <c:f>'Cumulative distributions'!$F$1</c:f>
              <c:strCache>
                <c:ptCount val="1"/>
                <c:pt idx="0">
                  <c:v>Late AI</c:v>
                </c:pt>
              </c:strCache>
            </c:strRef>
          </c:tx>
          <c:spPr>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distributions'!$F$2:$F$203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0.0666666666666667</c:v>
                </c:pt>
                <c:pt idx="68">
                  <c:v>0.0666666666666667</c:v>
                </c:pt>
                <c:pt idx="69">
                  <c:v>0.0666666666666667</c:v>
                </c:pt>
                <c:pt idx="70">
                  <c:v>0.0666666666666667</c:v>
                </c:pt>
                <c:pt idx="71">
                  <c:v>0.2</c:v>
                </c:pt>
                <c:pt idx="72">
                  <c:v>0.2</c:v>
                </c:pt>
                <c:pt idx="73">
                  <c:v>0.2</c:v>
                </c:pt>
                <c:pt idx="74">
                  <c:v>0.2</c:v>
                </c:pt>
                <c:pt idx="75">
                  <c:v>0.2</c:v>
                </c:pt>
                <c:pt idx="76">
                  <c:v>0.2</c:v>
                </c:pt>
                <c:pt idx="77">
                  <c:v>0.2</c:v>
                </c:pt>
                <c:pt idx="78">
                  <c:v>0.2</c:v>
                </c:pt>
                <c:pt idx="79">
                  <c:v>0.2</c:v>
                </c:pt>
                <c:pt idx="80">
                  <c:v>0.266666666666667</c:v>
                </c:pt>
                <c:pt idx="81">
                  <c:v>0.333333333333333</c:v>
                </c:pt>
                <c:pt idx="82">
                  <c:v>0.333333333333333</c:v>
                </c:pt>
                <c:pt idx="83">
                  <c:v>0.333333333333333</c:v>
                </c:pt>
                <c:pt idx="84">
                  <c:v>0.333333333333333</c:v>
                </c:pt>
                <c:pt idx="85">
                  <c:v>0.333333333333333</c:v>
                </c:pt>
                <c:pt idx="86">
                  <c:v>0.333333333333333</c:v>
                </c:pt>
                <c:pt idx="87">
                  <c:v>0.333333333333333</c:v>
                </c:pt>
                <c:pt idx="88">
                  <c:v>0.333333333333333</c:v>
                </c:pt>
                <c:pt idx="89">
                  <c:v>0.4</c:v>
                </c:pt>
                <c:pt idx="90">
                  <c:v>0.4</c:v>
                </c:pt>
                <c:pt idx="91">
                  <c:v>0.533333333333333</c:v>
                </c:pt>
                <c:pt idx="92">
                  <c:v>0.533333333333333</c:v>
                </c:pt>
                <c:pt idx="93">
                  <c:v>0.533333333333333</c:v>
                </c:pt>
                <c:pt idx="94">
                  <c:v>0.533333333333333</c:v>
                </c:pt>
                <c:pt idx="95">
                  <c:v>0.533333333333333</c:v>
                </c:pt>
                <c:pt idx="96">
                  <c:v>0.533333333333333</c:v>
                </c:pt>
                <c:pt idx="97">
                  <c:v>0.533333333333333</c:v>
                </c:pt>
                <c:pt idx="98">
                  <c:v>0.533333333333333</c:v>
                </c:pt>
                <c:pt idx="99">
                  <c:v>0.533333333333333</c:v>
                </c:pt>
                <c:pt idx="100">
                  <c:v>0.533333333333333</c:v>
                </c:pt>
                <c:pt idx="101">
                  <c:v>0.533333333333333</c:v>
                </c:pt>
                <c:pt idx="102">
                  <c:v>0.533333333333333</c:v>
                </c:pt>
                <c:pt idx="103">
                  <c:v>0.666666666666667</c:v>
                </c:pt>
                <c:pt idx="104">
                  <c:v>0.666666666666667</c:v>
                </c:pt>
                <c:pt idx="105">
                  <c:v>0.666666666666667</c:v>
                </c:pt>
                <c:pt idx="106">
                  <c:v>0.666666666666667</c:v>
                </c:pt>
                <c:pt idx="107">
                  <c:v>0.666666666666667</c:v>
                </c:pt>
                <c:pt idx="108">
                  <c:v>0.666666666666667</c:v>
                </c:pt>
                <c:pt idx="109">
                  <c:v>0.666666666666667</c:v>
                </c:pt>
                <c:pt idx="110">
                  <c:v>0.666666666666667</c:v>
                </c:pt>
                <c:pt idx="111">
                  <c:v>0.666666666666667</c:v>
                </c:pt>
                <c:pt idx="112">
                  <c:v>0.666666666666667</c:v>
                </c:pt>
                <c:pt idx="113">
                  <c:v>0.666666666666667</c:v>
                </c:pt>
                <c:pt idx="114">
                  <c:v>0.666666666666667</c:v>
                </c:pt>
                <c:pt idx="115">
                  <c:v>0.666666666666667</c:v>
                </c:pt>
                <c:pt idx="116">
                  <c:v>0.666666666666667</c:v>
                </c:pt>
                <c:pt idx="117">
                  <c:v>0.666666666666667</c:v>
                </c:pt>
                <c:pt idx="118">
                  <c:v>0.666666666666667</c:v>
                </c:pt>
                <c:pt idx="119">
                  <c:v>0.666666666666667</c:v>
                </c:pt>
                <c:pt idx="120">
                  <c:v>0.666666666666667</c:v>
                </c:pt>
                <c:pt idx="121">
                  <c:v>0.666666666666667</c:v>
                </c:pt>
                <c:pt idx="122">
                  <c:v>0.666666666666667</c:v>
                </c:pt>
                <c:pt idx="123">
                  <c:v>0.666666666666667</c:v>
                </c:pt>
                <c:pt idx="124">
                  <c:v>0.666666666666667</c:v>
                </c:pt>
                <c:pt idx="125">
                  <c:v>0.666666666666667</c:v>
                </c:pt>
                <c:pt idx="126">
                  <c:v>0.666666666666667</c:v>
                </c:pt>
                <c:pt idx="127">
                  <c:v>0.666666666666667</c:v>
                </c:pt>
                <c:pt idx="128">
                  <c:v>0.666666666666667</c:v>
                </c:pt>
                <c:pt idx="129">
                  <c:v>0.666666666666667</c:v>
                </c:pt>
                <c:pt idx="130">
                  <c:v>0.666666666666667</c:v>
                </c:pt>
                <c:pt idx="131">
                  <c:v>0.666666666666667</c:v>
                </c:pt>
                <c:pt idx="132">
                  <c:v>0.666666666666667</c:v>
                </c:pt>
                <c:pt idx="133">
                  <c:v>0.733333333333333</c:v>
                </c:pt>
                <c:pt idx="134">
                  <c:v>0.733333333333333</c:v>
                </c:pt>
                <c:pt idx="135">
                  <c:v>0.733333333333333</c:v>
                </c:pt>
                <c:pt idx="136">
                  <c:v>0.733333333333333</c:v>
                </c:pt>
                <c:pt idx="137">
                  <c:v>0.733333333333333</c:v>
                </c:pt>
                <c:pt idx="138">
                  <c:v>0.733333333333333</c:v>
                </c:pt>
                <c:pt idx="139">
                  <c:v>0.733333333333333</c:v>
                </c:pt>
                <c:pt idx="140">
                  <c:v>0.733333333333333</c:v>
                </c:pt>
                <c:pt idx="141">
                  <c:v>0.8</c:v>
                </c:pt>
                <c:pt idx="142">
                  <c:v>0.8</c:v>
                </c:pt>
                <c:pt idx="143">
                  <c:v>0.8</c:v>
                </c:pt>
                <c:pt idx="144">
                  <c:v>0.8</c:v>
                </c:pt>
                <c:pt idx="145">
                  <c:v>0.8</c:v>
                </c:pt>
                <c:pt idx="146">
                  <c:v>0.8</c:v>
                </c:pt>
                <c:pt idx="147">
                  <c:v>0.8</c:v>
                </c:pt>
                <c:pt idx="148">
                  <c:v>0.8</c:v>
                </c:pt>
                <c:pt idx="149">
                  <c:v>0.8</c:v>
                </c:pt>
                <c:pt idx="150">
                  <c:v>0.8</c:v>
                </c:pt>
                <c:pt idx="151">
                  <c:v>0.8</c:v>
                </c:pt>
                <c:pt idx="152">
                  <c:v>0.8</c:v>
                </c:pt>
                <c:pt idx="153">
                  <c:v>0.933333333333333</c:v>
                </c:pt>
                <c:pt idx="154">
                  <c:v>0.933333333333333</c:v>
                </c:pt>
                <c:pt idx="155">
                  <c:v>0.933333333333333</c:v>
                </c:pt>
                <c:pt idx="156">
                  <c:v>0.933333333333333</c:v>
                </c:pt>
                <c:pt idx="157">
                  <c:v>0.933333333333333</c:v>
                </c:pt>
                <c:pt idx="158">
                  <c:v>0.933333333333333</c:v>
                </c:pt>
                <c:pt idx="159">
                  <c:v>0.933333333333333</c:v>
                </c:pt>
                <c:pt idx="160">
                  <c:v>0.933333333333333</c:v>
                </c:pt>
                <c:pt idx="161">
                  <c:v>0.933333333333333</c:v>
                </c:pt>
                <c:pt idx="162">
                  <c:v>0.933333333333333</c:v>
                </c:pt>
                <c:pt idx="163">
                  <c:v>0.933333333333333</c:v>
                </c:pt>
                <c:pt idx="164">
                  <c:v>0.933333333333333</c:v>
                </c:pt>
                <c:pt idx="165">
                  <c:v>0.933333333333333</c:v>
                </c:pt>
                <c:pt idx="166">
                  <c:v>0.933333333333333</c:v>
                </c:pt>
                <c:pt idx="167">
                  <c:v>0.933333333333333</c:v>
                </c:pt>
                <c:pt idx="168">
                  <c:v>0.933333333333333</c:v>
                </c:pt>
                <c:pt idx="169">
                  <c:v>0.933333333333333</c:v>
                </c:pt>
                <c:pt idx="170">
                  <c:v>0.933333333333333</c:v>
                </c:pt>
                <c:pt idx="171">
                  <c:v>0.933333333333333</c:v>
                </c:pt>
                <c:pt idx="172">
                  <c:v>0.933333333333333</c:v>
                </c:pt>
                <c:pt idx="173">
                  <c:v>0.933333333333333</c:v>
                </c:pt>
                <c:pt idx="174">
                  <c:v>0.933333333333333</c:v>
                </c:pt>
                <c:pt idx="175">
                  <c:v>0.933333333333333</c:v>
                </c:pt>
                <c:pt idx="176">
                  <c:v>0.933333333333333</c:v>
                </c:pt>
                <c:pt idx="177">
                  <c:v>0.933333333333333</c:v>
                </c:pt>
                <c:pt idx="178">
                  <c:v>0.933333333333333</c:v>
                </c:pt>
                <c:pt idx="179">
                  <c:v>0.933333333333333</c:v>
                </c:pt>
                <c:pt idx="180">
                  <c:v>0.933333333333333</c:v>
                </c:pt>
                <c:pt idx="181">
                  <c:v>0.933333333333333</c:v>
                </c:pt>
                <c:pt idx="182">
                  <c:v>0.933333333333333</c:v>
                </c:pt>
                <c:pt idx="183">
                  <c:v>0.933333333333333</c:v>
                </c:pt>
                <c:pt idx="184">
                  <c:v>0.933333333333333</c:v>
                </c:pt>
                <c:pt idx="185">
                  <c:v>0.933333333333333</c:v>
                </c:pt>
                <c:pt idx="186">
                  <c:v>0.933333333333333</c:v>
                </c:pt>
                <c:pt idx="187">
                  <c:v>0.933333333333333</c:v>
                </c:pt>
                <c:pt idx="188">
                  <c:v>0.933333333333333</c:v>
                </c:pt>
                <c:pt idx="189">
                  <c:v>0.933333333333333</c:v>
                </c:pt>
                <c:pt idx="190">
                  <c:v>0.933333333333333</c:v>
                </c:pt>
                <c:pt idx="191">
                  <c:v>0.933333333333333</c:v>
                </c:pt>
                <c:pt idx="192">
                  <c:v>0.933333333333333</c:v>
                </c:pt>
                <c:pt idx="193">
                  <c:v>0.933333333333333</c:v>
                </c:pt>
                <c:pt idx="194">
                  <c:v>0.933333333333333</c:v>
                </c:pt>
                <c:pt idx="195">
                  <c:v>0.933333333333333</c:v>
                </c:pt>
                <c:pt idx="196">
                  <c:v>0.933333333333333</c:v>
                </c:pt>
                <c:pt idx="197">
                  <c:v>0.933333333333333</c:v>
                </c:pt>
                <c:pt idx="198">
                  <c:v>0.933333333333333</c:v>
                </c:pt>
                <c:pt idx="199">
                  <c:v>0.933333333333333</c:v>
                </c:pt>
                <c:pt idx="200">
                  <c:v>0.933333333333333</c:v>
                </c:pt>
                <c:pt idx="201">
                  <c:v>1</c:v>
                </c:pt>
              </c:numCache>
            </c:numRef>
          </c:val>
        </c:ser>
        <c:ser>
          <c:idx val="5"/>
          <c:order val="5"/>
          <c:tx>
            <c:strRef>
              <c:f>'Cumulative distributions'!$J$1</c:f>
              <c:strCache>
                <c:ptCount val="1"/>
                <c:pt idx="0">
                  <c:v>Late Futurists</c:v>
                </c:pt>
              </c:strCache>
            </c:strRef>
          </c:tx>
          <c:spPr>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distributions'!$J$2:$J$203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0.142857142857143</c:v>
                </c:pt>
                <c:pt idx="59">
                  <c:v>0.142857142857143</c:v>
                </c:pt>
                <c:pt idx="60">
                  <c:v>0.142857142857143</c:v>
                </c:pt>
                <c:pt idx="61">
                  <c:v>0.285714285714286</c:v>
                </c:pt>
                <c:pt idx="62">
                  <c:v>0.285714285714286</c:v>
                </c:pt>
                <c:pt idx="63">
                  <c:v>0.285714285714286</c:v>
                </c:pt>
                <c:pt idx="64">
                  <c:v>0.285714285714286</c:v>
                </c:pt>
                <c:pt idx="65">
                  <c:v>0.285714285714286</c:v>
                </c:pt>
                <c:pt idx="66">
                  <c:v>0.285714285714286</c:v>
                </c:pt>
                <c:pt idx="67">
                  <c:v>0.285714285714286</c:v>
                </c:pt>
                <c:pt idx="68">
                  <c:v>0.285714285714286</c:v>
                </c:pt>
                <c:pt idx="69">
                  <c:v>0.285714285714286</c:v>
                </c:pt>
                <c:pt idx="70">
                  <c:v>0.428571428571429</c:v>
                </c:pt>
                <c:pt idx="71">
                  <c:v>0.571428571428571</c:v>
                </c:pt>
                <c:pt idx="72">
                  <c:v>0.571428571428571</c:v>
                </c:pt>
                <c:pt idx="73">
                  <c:v>0.571428571428571</c:v>
                </c:pt>
                <c:pt idx="74">
                  <c:v>0.571428571428571</c:v>
                </c:pt>
                <c:pt idx="75">
                  <c:v>0.571428571428571</c:v>
                </c:pt>
                <c:pt idx="76">
                  <c:v>0.714285714285714</c:v>
                </c:pt>
                <c:pt idx="77">
                  <c:v>0.714285714285714</c:v>
                </c:pt>
                <c:pt idx="78">
                  <c:v>0.714285714285714</c:v>
                </c:pt>
                <c:pt idx="79">
                  <c:v>0.714285714285714</c:v>
                </c:pt>
                <c:pt idx="80">
                  <c:v>0.714285714285714</c:v>
                </c:pt>
                <c:pt idx="81">
                  <c:v>0.714285714285714</c:v>
                </c:pt>
                <c:pt idx="82">
                  <c:v>0.714285714285714</c:v>
                </c:pt>
                <c:pt idx="83">
                  <c:v>0.714285714285714</c:v>
                </c:pt>
                <c:pt idx="84">
                  <c:v>0.714285714285714</c:v>
                </c:pt>
                <c:pt idx="85">
                  <c:v>0.714285714285714</c:v>
                </c:pt>
                <c:pt idx="86">
                  <c:v>0.714285714285714</c:v>
                </c:pt>
                <c:pt idx="87">
                  <c:v>0.714285714285714</c:v>
                </c:pt>
                <c:pt idx="88">
                  <c:v>0.714285714285714</c:v>
                </c:pt>
                <c:pt idx="89">
                  <c:v>0.714285714285714</c:v>
                </c:pt>
                <c:pt idx="90">
                  <c:v>0.714285714285714</c:v>
                </c:pt>
                <c:pt idx="91">
                  <c:v>0.714285714285714</c:v>
                </c:pt>
                <c:pt idx="92">
                  <c:v>0.714285714285714</c:v>
                </c:pt>
                <c:pt idx="93">
                  <c:v>0.714285714285714</c:v>
                </c:pt>
                <c:pt idx="94">
                  <c:v>0.714285714285714</c:v>
                </c:pt>
                <c:pt idx="95">
                  <c:v>0.714285714285714</c:v>
                </c:pt>
                <c:pt idx="96">
                  <c:v>0.714285714285714</c:v>
                </c:pt>
                <c:pt idx="97">
                  <c:v>0.714285714285714</c:v>
                </c:pt>
                <c:pt idx="98">
                  <c:v>0.714285714285714</c:v>
                </c:pt>
                <c:pt idx="99">
                  <c:v>0.714285714285714</c:v>
                </c:pt>
                <c:pt idx="100">
                  <c:v>0.714285714285714</c:v>
                </c:pt>
                <c:pt idx="101">
                  <c:v>0.714285714285714</c:v>
                </c:pt>
                <c:pt idx="102">
                  <c:v>0.857142857142857</c:v>
                </c:pt>
                <c:pt idx="103">
                  <c:v>0.857142857142857</c:v>
                </c:pt>
                <c:pt idx="104">
                  <c:v>0.857142857142857</c:v>
                </c:pt>
                <c:pt idx="105">
                  <c:v>0.857142857142857</c:v>
                </c:pt>
                <c:pt idx="106">
                  <c:v>0.857142857142857</c:v>
                </c:pt>
                <c:pt idx="107">
                  <c:v>0.857142857142857</c:v>
                </c:pt>
                <c:pt idx="108">
                  <c:v>0.857142857142857</c:v>
                </c:pt>
                <c:pt idx="109">
                  <c:v>0.857142857142857</c:v>
                </c:pt>
                <c:pt idx="110">
                  <c:v>0.857142857142857</c:v>
                </c:pt>
                <c:pt idx="111">
                  <c:v>0.857142857142857</c:v>
                </c:pt>
                <c:pt idx="112">
                  <c:v>0.857142857142857</c:v>
                </c:pt>
                <c:pt idx="113">
                  <c:v>0.857142857142857</c:v>
                </c:pt>
                <c:pt idx="114">
                  <c:v>0.857142857142857</c:v>
                </c:pt>
                <c:pt idx="115">
                  <c:v>0.857142857142857</c:v>
                </c:pt>
                <c:pt idx="116">
                  <c:v>0.857142857142857</c:v>
                </c:pt>
                <c:pt idx="117">
                  <c:v>0.857142857142857</c:v>
                </c:pt>
                <c:pt idx="118">
                  <c:v>0.857142857142857</c:v>
                </c:pt>
                <c:pt idx="119">
                  <c:v>0.857142857142857</c:v>
                </c:pt>
                <c:pt idx="120">
                  <c:v>0.857142857142857</c:v>
                </c:pt>
                <c:pt idx="121">
                  <c:v>0.857142857142857</c:v>
                </c:pt>
                <c:pt idx="122">
                  <c:v>0.857142857142857</c:v>
                </c:pt>
                <c:pt idx="123">
                  <c:v>0.857142857142857</c:v>
                </c:pt>
                <c:pt idx="124">
                  <c:v>0.857142857142857</c:v>
                </c:pt>
                <c:pt idx="125">
                  <c:v>0.857142857142857</c:v>
                </c:pt>
                <c:pt idx="126">
                  <c:v>0.857142857142857</c:v>
                </c:pt>
                <c:pt idx="127">
                  <c:v>0.857142857142857</c:v>
                </c:pt>
                <c:pt idx="128">
                  <c:v>0.857142857142857</c:v>
                </c:pt>
                <c:pt idx="129">
                  <c:v>0.857142857142857</c:v>
                </c:pt>
                <c:pt idx="130">
                  <c:v>0.857142857142857</c:v>
                </c:pt>
                <c:pt idx="131">
                  <c:v>0.857142857142857</c:v>
                </c:pt>
                <c:pt idx="132">
                  <c:v>0.857142857142857</c:v>
                </c:pt>
                <c:pt idx="133">
                  <c:v>0.857142857142857</c:v>
                </c:pt>
                <c:pt idx="134">
                  <c:v>0.857142857142857</c:v>
                </c:pt>
                <c:pt idx="135">
                  <c:v>0.857142857142857</c:v>
                </c:pt>
                <c:pt idx="136">
                  <c:v>0.857142857142857</c:v>
                </c:pt>
                <c:pt idx="137">
                  <c:v>0.857142857142857</c:v>
                </c:pt>
                <c:pt idx="138">
                  <c:v>0.857142857142857</c:v>
                </c:pt>
                <c:pt idx="139">
                  <c:v>0.857142857142857</c:v>
                </c:pt>
                <c:pt idx="140">
                  <c:v>0.857142857142857</c:v>
                </c:pt>
                <c:pt idx="141">
                  <c:v>0.857142857142857</c:v>
                </c:pt>
                <c:pt idx="142">
                  <c:v>0.857142857142857</c:v>
                </c:pt>
                <c:pt idx="143">
                  <c:v>0.857142857142857</c:v>
                </c:pt>
                <c:pt idx="144">
                  <c:v>0.857142857142857</c:v>
                </c:pt>
                <c:pt idx="145">
                  <c:v>0.857142857142857</c:v>
                </c:pt>
                <c:pt idx="146">
                  <c:v>0.857142857142857</c:v>
                </c:pt>
                <c:pt idx="147">
                  <c:v>0.857142857142857</c:v>
                </c:pt>
                <c:pt idx="148">
                  <c:v>0.857142857142857</c:v>
                </c:pt>
                <c:pt idx="149">
                  <c:v>0.857142857142857</c:v>
                </c:pt>
                <c:pt idx="150">
                  <c:v>0.857142857142857</c:v>
                </c:pt>
                <c:pt idx="151">
                  <c:v>0.857142857142857</c:v>
                </c:pt>
                <c:pt idx="152">
                  <c:v>0.857142857142857</c:v>
                </c:pt>
                <c:pt idx="153">
                  <c:v>0.857142857142857</c:v>
                </c:pt>
                <c:pt idx="154">
                  <c:v>0.857142857142857</c:v>
                </c:pt>
                <c:pt idx="155">
                  <c:v>0.857142857142857</c:v>
                </c:pt>
                <c:pt idx="156">
                  <c:v>0.857142857142857</c:v>
                </c:pt>
                <c:pt idx="157">
                  <c:v>0.857142857142857</c:v>
                </c:pt>
                <c:pt idx="158">
                  <c:v>0.857142857142857</c:v>
                </c:pt>
                <c:pt idx="159">
                  <c:v>0.857142857142857</c:v>
                </c:pt>
                <c:pt idx="160">
                  <c:v>0.857142857142857</c:v>
                </c:pt>
                <c:pt idx="161">
                  <c:v>0.857142857142857</c:v>
                </c:pt>
                <c:pt idx="162">
                  <c:v>0.857142857142857</c:v>
                </c:pt>
                <c:pt idx="163">
                  <c:v>0.857142857142857</c:v>
                </c:pt>
                <c:pt idx="164">
                  <c:v>0.857142857142857</c:v>
                </c:pt>
                <c:pt idx="165">
                  <c:v>0.857142857142857</c:v>
                </c:pt>
                <c:pt idx="166">
                  <c:v>0.857142857142857</c:v>
                </c:pt>
                <c:pt idx="167">
                  <c:v>0.857142857142857</c:v>
                </c:pt>
                <c:pt idx="168">
                  <c:v>0.857142857142857</c:v>
                </c:pt>
                <c:pt idx="169">
                  <c:v>0.857142857142857</c:v>
                </c:pt>
                <c:pt idx="170">
                  <c:v>0.857142857142857</c:v>
                </c:pt>
                <c:pt idx="171">
                  <c:v>0.857142857142857</c:v>
                </c:pt>
                <c:pt idx="172">
                  <c:v>0.857142857142857</c:v>
                </c:pt>
                <c:pt idx="173">
                  <c:v>0.857142857142857</c:v>
                </c:pt>
                <c:pt idx="174">
                  <c:v>0.857142857142857</c:v>
                </c:pt>
                <c:pt idx="175">
                  <c:v>0.857142857142857</c:v>
                </c:pt>
                <c:pt idx="176">
                  <c:v>0.857142857142857</c:v>
                </c:pt>
                <c:pt idx="177">
                  <c:v>0.857142857142857</c:v>
                </c:pt>
                <c:pt idx="178">
                  <c:v>0.857142857142857</c:v>
                </c:pt>
                <c:pt idx="179">
                  <c:v>0.857142857142857</c:v>
                </c:pt>
                <c:pt idx="180">
                  <c:v>0.857142857142857</c:v>
                </c:pt>
                <c:pt idx="181">
                  <c:v>0.857142857142857</c:v>
                </c:pt>
                <c:pt idx="182">
                  <c:v>0.857142857142857</c:v>
                </c:pt>
                <c:pt idx="183">
                  <c:v>0.857142857142857</c:v>
                </c:pt>
                <c:pt idx="184">
                  <c:v>0.857142857142857</c:v>
                </c:pt>
                <c:pt idx="185">
                  <c:v>0.857142857142857</c:v>
                </c:pt>
                <c:pt idx="186">
                  <c:v>0.857142857142857</c:v>
                </c:pt>
                <c:pt idx="187">
                  <c:v>0.857142857142857</c:v>
                </c:pt>
                <c:pt idx="188">
                  <c:v>0.857142857142857</c:v>
                </c:pt>
                <c:pt idx="189">
                  <c:v>0.857142857142857</c:v>
                </c:pt>
                <c:pt idx="190">
                  <c:v>0.857142857142857</c:v>
                </c:pt>
                <c:pt idx="191">
                  <c:v>0.857142857142857</c:v>
                </c:pt>
                <c:pt idx="192">
                  <c:v>0.857142857142857</c:v>
                </c:pt>
                <c:pt idx="193">
                  <c:v>0.857142857142857</c:v>
                </c:pt>
                <c:pt idx="194">
                  <c:v>0.857142857142857</c:v>
                </c:pt>
                <c:pt idx="195">
                  <c:v>0.857142857142857</c:v>
                </c:pt>
                <c:pt idx="196">
                  <c:v>0.857142857142857</c:v>
                </c:pt>
                <c:pt idx="197">
                  <c:v>0.857142857142857</c:v>
                </c:pt>
                <c:pt idx="198">
                  <c:v>0.857142857142857</c:v>
                </c:pt>
                <c:pt idx="199">
                  <c:v>0.857142857142857</c:v>
                </c:pt>
                <c:pt idx="200">
                  <c:v>0.857142857142857</c:v>
                </c:pt>
                <c:pt idx="201">
                  <c:v>1</c:v>
                </c:pt>
              </c:numCache>
            </c:numRef>
          </c:val>
        </c:ser>
        <c:ser>
          <c:idx val="6"/>
          <c:order val="6"/>
          <c:tx>
            <c:strRef>
              <c:f>'Cumulative distributions'!$H$1</c:f>
              <c:strCache>
                <c:ptCount val="1"/>
                <c:pt idx="0">
                  <c:v>Late AGI</c:v>
                </c:pt>
              </c:strCache>
            </c:strRef>
          </c:tx>
          <c:spPr>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distributions'!$H$2:$H$203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0.0769230769230769</c:v>
                </c:pt>
                <c:pt idx="62">
                  <c:v>0.0769230769230769</c:v>
                </c:pt>
                <c:pt idx="63">
                  <c:v>0.0769230769230769</c:v>
                </c:pt>
                <c:pt idx="64">
                  <c:v>0.0769230769230769</c:v>
                </c:pt>
                <c:pt idx="65">
                  <c:v>0.0769230769230769</c:v>
                </c:pt>
                <c:pt idx="66">
                  <c:v>0.153846153846154</c:v>
                </c:pt>
                <c:pt idx="67">
                  <c:v>0.230769230769231</c:v>
                </c:pt>
                <c:pt idx="68">
                  <c:v>0.307692307692308</c:v>
                </c:pt>
                <c:pt idx="69">
                  <c:v>0.307692307692308</c:v>
                </c:pt>
                <c:pt idx="70">
                  <c:v>0.307692307692308</c:v>
                </c:pt>
                <c:pt idx="71">
                  <c:v>0.461538461538462</c:v>
                </c:pt>
                <c:pt idx="72">
                  <c:v>0.461538461538462</c:v>
                </c:pt>
                <c:pt idx="73">
                  <c:v>0.538461538461538</c:v>
                </c:pt>
                <c:pt idx="74">
                  <c:v>0.538461538461538</c:v>
                </c:pt>
                <c:pt idx="75">
                  <c:v>0.538461538461538</c:v>
                </c:pt>
                <c:pt idx="76">
                  <c:v>0.615384615384615</c:v>
                </c:pt>
                <c:pt idx="77">
                  <c:v>0.615384615384615</c:v>
                </c:pt>
                <c:pt idx="78">
                  <c:v>0.615384615384615</c:v>
                </c:pt>
                <c:pt idx="79">
                  <c:v>0.615384615384615</c:v>
                </c:pt>
                <c:pt idx="80">
                  <c:v>0.615384615384615</c:v>
                </c:pt>
                <c:pt idx="81">
                  <c:v>0.615384615384615</c:v>
                </c:pt>
                <c:pt idx="82">
                  <c:v>0.692307692307692</c:v>
                </c:pt>
                <c:pt idx="83">
                  <c:v>0.769230769230769</c:v>
                </c:pt>
                <c:pt idx="84">
                  <c:v>0.769230769230769</c:v>
                </c:pt>
                <c:pt idx="85">
                  <c:v>0.769230769230769</c:v>
                </c:pt>
                <c:pt idx="86">
                  <c:v>0.846153846153846</c:v>
                </c:pt>
                <c:pt idx="87">
                  <c:v>0.846153846153846</c:v>
                </c:pt>
                <c:pt idx="88">
                  <c:v>0.846153846153846</c:v>
                </c:pt>
                <c:pt idx="89">
                  <c:v>0.846153846153846</c:v>
                </c:pt>
                <c:pt idx="90">
                  <c:v>0.846153846153846</c:v>
                </c:pt>
                <c:pt idx="91">
                  <c:v>0.846153846153846</c:v>
                </c:pt>
                <c:pt idx="92">
                  <c:v>0.846153846153846</c:v>
                </c:pt>
                <c:pt idx="93">
                  <c:v>0.923076923076923</c:v>
                </c:pt>
                <c:pt idx="94">
                  <c:v>0.923076923076923</c:v>
                </c:pt>
                <c:pt idx="95">
                  <c:v>0.923076923076923</c:v>
                </c:pt>
                <c:pt idx="96">
                  <c:v>0.923076923076923</c:v>
                </c:pt>
                <c:pt idx="97">
                  <c:v>0.923076923076923</c:v>
                </c:pt>
                <c:pt idx="98">
                  <c:v>0.923076923076923</c:v>
                </c:pt>
                <c:pt idx="99">
                  <c:v>0.923076923076923</c:v>
                </c:pt>
                <c:pt idx="100">
                  <c:v>0.923076923076923</c:v>
                </c:pt>
                <c:pt idx="101">
                  <c:v>0.923076923076923</c:v>
                </c:pt>
                <c:pt idx="102">
                  <c:v>0.923076923076923</c:v>
                </c:pt>
                <c:pt idx="103">
                  <c:v>0.923076923076923</c:v>
                </c:pt>
                <c:pt idx="104">
                  <c:v>0.923076923076923</c:v>
                </c:pt>
                <c:pt idx="105">
                  <c:v>0.923076923076923</c:v>
                </c:pt>
                <c:pt idx="106">
                  <c:v>0.923076923076923</c:v>
                </c:pt>
                <c:pt idx="107">
                  <c:v>0.923076923076923</c:v>
                </c:pt>
                <c:pt idx="108">
                  <c:v>0.923076923076923</c:v>
                </c:pt>
                <c:pt idx="109">
                  <c:v>0.923076923076923</c:v>
                </c:pt>
                <c:pt idx="110">
                  <c:v>0.923076923076923</c:v>
                </c:pt>
                <c:pt idx="111">
                  <c:v>0.923076923076923</c:v>
                </c:pt>
                <c:pt idx="112">
                  <c:v>0.923076923076923</c:v>
                </c:pt>
                <c:pt idx="113">
                  <c:v>0.923076923076923</c:v>
                </c:pt>
                <c:pt idx="114">
                  <c:v>0.923076923076923</c:v>
                </c:pt>
                <c:pt idx="115">
                  <c:v>0.923076923076923</c:v>
                </c:pt>
                <c:pt idx="116">
                  <c:v>0.923076923076923</c:v>
                </c:pt>
                <c:pt idx="117">
                  <c:v>0.923076923076923</c:v>
                </c:pt>
                <c:pt idx="118">
                  <c:v>0.923076923076923</c:v>
                </c:pt>
                <c:pt idx="119">
                  <c:v>0.923076923076923</c:v>
                </c:pt>
                <c:pt idx="120">
                  <c:v>0.923076923076923</c:v>
                </c:pt>
                <c:pt idx="121">
                  <c:v>0.923076923076923</c:v>
                </c:pt>
                <c:pt idx="122">
                  <c:v>0.923076923076923</c:v>
                </c:pt>
                <c:pt idx="123">
                  <c:v>0.923076923076923</c:v>
                </c:pt>
                <c:pt idx="124">
                  <c:v>0.923076923076923</c:v>
                </c:pt>
                <c:pt idx="125">
                  <c:v>0.923076923076923</c:v>
                </c:pt>
                <c:pt idx="126">
                  <c:v>0.923076923076923</c:v>
                </c:pt>
                <c:pt idx="127">
                  <c:v>0.923076923076923</c:v>
                </c:pt>
                <c:pt idx="128">
                  <c:v>0.923076923076923</c:v>
                </c:pt>
                <c:pt idx="129">
                  <c:v>0.923076923076923</c:v>
                </c:pt>
                <c:pt idx="130">
                  <c:v>0.923076923076923</c:v>
                </c:pt>
                <c:pt idx="131">
                  <c:v>0.923076923076923</c:v>
                </c:pt>
                <c:pt idx="132">
                  <c:v>0.923076923076923</c:v>
                </c:pt>
                <c:pt idx="133">
                  <c:v>0.923076923076923</c:v>
                </c:pt>
                <c:pt idx="134">
                  <c:v>0.923076923076923</c:v>
                </c:pt>
                <c:pt idx="135">
                  <c:v>0.923076923076923</c:v>
                </c:pt>
                <c:pt idx="136">
                  <c:v>0.923076923076923</c:v>
                </c:pt>
                <c:pt idx="137">
                  <c:v>0.923076923076923</c:v>
                </c:pt>
                <c:pt idx="138">
                  <c:v>0.923076923076923</c:v>
                </c:pt>
                <c:pt idx="139">
                  <c:v>0.923076923076923</c:v>
                </c:pt>
                <c:pt idx="140">
                  <c:v>0.923076923076923</c:v>
                </c:pt>
                <c:pt idx="141">
                  <c:v>0.923076923076923</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numCache>
            </c:numRef>
          </c:val>
        </c:ser>
        <c:ser>
          <c:idx val="7"/>
          <c:order val="7"/>
          <c:tx>
            <c:strRef>
              <c:f>'Cumulative distributions'!$E$1</c:f>
              <c:strCache>
                <c:ptCount val="1"/>
                <c:pt idx="0">
                  <c:v>Early AI</c:v>
                </c:pt>
              </c:strCache>
            </c:strRef>
          </c:tx>
          <c:spPr>
            <a:solidFill>
              <a:srgbClr val="4f81bd">
                <a:alpha val="10000"/>
              </a:srgbClr>
            </a:solidFill>
            <a:ln w="25560">
              <a:noFill/>
            </a:ln>
          </c:spPr>
          <c:dLbls>
            <c:showLegendKey val="0"/>
            <c:showVal val="0"/>
            <c:showCatName val="0"/>
            <c:showSerName val="0"/>
            <c:showPercent val="0"/>
            <c:showLeaderLines val="0"/>
          </c:dLbls>
          <c:cat>
            <c:strRef>
              <c:f>'Cumulative distributions'!$A$2:$A$203</c:f>
              <c:strCache>
                <c:ptCount val="20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pt idx="96">
                  <c:v>2056</c:v>
                </c:pt>
                <c:pt idx="97">
                  <c:v>2057</c:v>
                </c:pt>
                <c:pt idx="98">
                  <c:v>2058</c:v>
                </c:pt>
                <c:pt idx="99">
                  <c:v>2059</c:v>
                </c:pt>
                <c:pt idx="100">
                  <c:v>2060</c:v>
                </c:pt>
                <c:pt idx="101">
                  <c:v>2061</c:v>
                </c:pt>
                <c:pt idx="102">
                  <c:v>2062</c:v>
                </c:pt>
                <c:pt idx="103">
                  <c:v>2063</c:v>
                </c:pt>
                <c:pt idx="104">
                  <c:v>2064</c:v>
                </c:pt>
                <c:pt idx="105">
                  <c:v>2065</c:v>
                </c:pt>
                <c:pt idx="106">
                  <c:v>2066</c:v>
                </c:pt>
                <c:pt idx="107">
                  <c:v>2067</c:v>
                </c:pt>
                <c:pt idx="108">
                  <c:v>2068</c:v>
                </c:pt>
                <c:pt idx="109">
                  <c:v>2069</c:v>
                </c:pt>
                <c:pt idx="110">
                  <c:v>2070</c:v>
                </c:pt>
                <c:pt idx="111">
                  <c:v>2071</c:v>
                </c:pt>
                <c:pt idx="112">
                  <c:v>2072</c:v>
                </c:pt>
                <c:pt idx="113">
                  <c:v>2073</c:v>
                </c:pt>
                <c:pt idx="114">
                  <c:v>2074</c:v>
                </c:pt>
                <c:pt idx="115">
                  <c:v>2075</c:v>
                </c:pt>
                <c:pt idx="116">
                  <c:v>2076</c:v>
                </c:pt>
                <c:pt idx="117">
                  <c:v>2077</c:v>
                </c:pt>
                <c:pt idx="118">
                  <c:v>2078</c:v>
                </c:pt>
                <c:pt idx="119">
                  <c:v>2079</c:v>
                </c:pt>
                <c:pt idx="120">
                  <c:v>2080</c:v>
                </c:pt>
                <c:pt idx="121">
                  <c:v>2081</c:v>
                </c:pt>
                <c:pt idx="122">
                  <c:v>2082</c:v>
                </c:pt>
                <c:pt idx="123">
                  <c:v>2083</c:v>
                </c:pt>
                <c:pt idx="124">
                  <c:v>2084</c:v>
                </c:pt>
                <c:pt idx="125">
                  <c:v>2085</c:v>
                </c:pt>
                <c:pt idx="126">
                  <c:v>2086</c:v>
                </c:pt>
                <c:pt idx="127">
                  <c:v>2087</c:v>
                </c:pt>
                <c:pt idx="128">
                  <c:v>2088</c:v>
                </c:pt>
                <c:pt idx="129">
                  <c:v>2089</c:v>
                </c:pt>
                <c:pt idx="130">
                  <c:v>2090</c:v>
                </c:pt>
                <c:pt idx="131">
                  <c:v>2091</c:v>
                </c:pt>
                <c:pt idx="132">
                  <c:v>2092</c:v>
                </c:pt>
                <c:pt idx="133">
                  <c:v>2093</c:v>
                </c:pt>
                <c:pt idx="134">
                  <c:v>2094</c:v>
                </c:pt>
                <c:pt idx="135">
                  <c:v>2095</c:v>
                </c:pt>
                <c:pt idx="136">
                  <c:v>2096</c:v>
                </c:pt>
                <c:pt idx="137">
                  <c:v>2097</c:v>
                </c:pt>
                <c:pt idx="138">
                  <c:v>2098</c:v>
                </c:pt>
                <c:pt idx="139">
                  <c:v>2099</c:v>
                </c:pt>
                <c:pt idx="140">
                  <c:v>2100</c:v>
                </c:pt>
                <c:pt idx="141">
                  <c:v>2101</c:v>
                </c:pt>
                <c:pt idx="142">
                  <c:v>2102</c:v>
                </c:pt>
                <c:pt idx="143">
                  <c:v>2103</c:v>
                </c:pt>
                <c:pt idx="144">
                  <c:v>2104</c:v>
                </c:pt>
                <c:pt idx="145">
                  <c:v>2105</c:v>
                </c:pt>
                <c:pt idx="146">
                  <c:v>2106</c:v>
                </c:pt>
                <c:pt idx="147">
                  <c:v>2107</c:v>
                </c:pt>
                <c:pt idx="148">
                  <c:v>2108</c:v>
                </c:pt>
                <c:pt idx="149">
                  <c:v>2109</c:v>
                </c:pt>
                <c:pt idx="150">
                  <c:v>2110</c:v>
                </c:pt>
                <c:pt idx="151">
                  <c:v>2111</c:v>
                </c:pt>
                <c:pt idx="152">
                  <c:v>2112</c:v>
                </c:pt>
                <c:pt idx="153">
                  <c:v>2113</c:v>
                </c:pt>
                <c:pt idx="154">
                  <c:v>2114</c:v>
                </c:pt>
                <c:pt idx="155">
                  <c:v>2115</c:v>
                </c:pt>
                <c:pt idx="156">
                  <c:v>2116</c:v>
                </c:pt>
                <c:pt idx="157">
                  <c:v>2117</c:v>
                </c:pt>
                <c:pt idx="158">
                  <c:v>2118</c:v>
                </c:pt>
                <c:pt idx="159">
                  <c:v>2119</c:v>
                </c:pt>
                <c:pt idx="160">
                  <c:v>2120</c:v>
                </c:pt>
                <c:pt idx="161">
                  <c:v>2121</c:v>
                </c:pt>
                <c:pt idx="162">
                  <c:v>2122</c:v>
                </c:pt>
                <c:pt idx="163">
                  <c:v>2123</c:v>
                </c:pt>
                <c:pt idx="164">
                  <c:v>2124</c:v>
                </c:pt>
                <c:pt idx="165">
                  <c:v>2125</c:v>
                </c:pt>
                <c:pt idx="166">
                  <c:v>2126</c:v>
                </c:pt>
                <c:pt idx="167">
                  <c:v>2127</c:v>
                </c:pt>
                <c:pt idx="168">
                  <c:v>2128</c:v>
                </c:pt>
                <c:pt idx="169">
                  <c:v>2129</c:v>
                </c:pt>
                <c:pt idx="170">
                  <c:v>2130</c:v>
                </c:pt>
                <c:pt idx="171">
                  <c:v>2131</c:v>
                </c:pt>
                <c:pt idx="172">
                  <c:v>2132</c:v>
                </c:pt>
                <c:pt idx="173">
                  <c:v>2133</c:v>
                </c:pt>
                <c:pt idx="174">
                  <c:v>2134</c:v>
                </c:pt>
                <c:pt idx="175">
                  <c:v>2135</c:v>
                </c:pt>
                <c:pt idx="176">
                  <c:v>2136</c:v>
                </c:pt>
                <c:pt idx="177">
                  <c:v>2137</c:v>
                </c:pt>
                <c:pt idx="178">
                  <c:v>2138</c:v>
                </c:pt>
                <c:pt idx="179">
                  <c:v>2139</c:v>
                </c:pt>
                <c:pt idx="180">
                  <c:v>2140</c:v>
                </c:pt>
                <c:pt idx="181">
                  <c:v>2141</c:v>
                </c:pt>
                <c:pt idx="182">
                  <c:v>2142</c:v>
                </c:pt>
                <c:pt idx="183">
                  <c:v>2143</c:v>
                </c:pt>
                <c:pt idx="184">
                  <c:v>2144</c:v>
                </c:pt>
                <c:pt idx="185">
                  <c:v>2145</c:v>
                </c:pt>
                <c:pt idx="186">
                  <c:v>2146</c:v>
                </c:pt>
                <c:pt idx="187">
                  <c:v>2147</c:v>
                </c:pt>
                <c:pt idx="188">
                  <c:v>2148</c:v>
                </c:pt>
                <c:pt idx="189">
                  <c:v>2149</c:v>
                </c:pt>
                <c:pt idx="190">
                  <c:v>2150</c:v>
                </c:pt>
                <c:pt idx="191">
                  <c:v>2151</c:v>
                </c:pt>
                <c:pt idx="192">
                  <c:v>2152</c:v>
                </c:pt>
                <c:pt idx="193">
                  <c:v>2153</c:v>
                </c:pt>
                <c:pt idx="194">
                  <c:v>2154</c:v>
                </c:pt>
                <c:pt idx="195">
                  <c:v>2155</c:v>
                </c:pt>
                <c:pt idx="196">
                  <c:v>2156</c:v>
                </c:pt>
                <c:pt idx="197">
                  <c:v>2157</c:v>
                </c:pt>
                <c:pt idx="198">
                  <c:v>2158</c:v>
                </c:pt>
                <c:pt idx="199">
                  <c:v>2159</c:v>
                </c:pt>
                <c:pt idx="200">
                  <c:v>2160</c:v>
                </c:pt>
                <c:pt idx="201">
                  <c:v>10000</c:v>
                </c:pt>
              </c:strCache>
            </c:strRef>
          </c:cat>
          <c:val>
            <c:numRef>
              <c:f>'Cumulative distributions'!$E$2:$E$203</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0.142857142857143</c:v>
                </c:pt>
                <c:pt idx="18">
                  <c:v>0.142857142857143</c:v>
                </c:pt>
                <c:pt idx="19">
                  <c:v>0.142857142857143</c:v>
                </c:pt>
                <c:pt idx="20">
                  <c:v>0.142857142857143</c:v>
                </c:pt>
                <c:pt idx="21">
                  <c:v>0.142857142857143</c:v>
                </c:pt>
                <c:pt idx="22">
                  <c:v>0.142857142857143</c:v>
                </c:pt>
                <c:pt idx="23">
                  <c:v>0.142857142857143</c:v>
                </c:pt>
                <c:pt idx="24">
                  <c:v>0.142857142857143</c:v>
                </c:pt>
                <c:pt idx="25">
                  <c:v>0.142857142857143</c:v>
                </c:pt>
                <c:pt idx="26">
                  <c:v>0.428571428571429</c:v>
                </c:pt>
                <c:pt idx="27">
                  <c:v>0.428571428571429</c:v>
                </c:pt>
                <c:pt idx="28">
                  <c:v>0.571428571428571</c:v>
                </c:pt>
                <c:pt idx="29">
                  <c:v>0.571428571428571</c:v>
                </c:pt>
                <c:pt idx="30">
                  <c:v>0.571428571428571</c:v>
                </c:pt>
                <c:pt idx="31">
                  <c:v>0.571428571428571</c:v>
                </c:pt>
                <c:pt idx="32">
                  <c:v>0.571428571428571</c:v>
                </c:pt>
                <c:pt idx="33">
                  <c:v>0.714285714285714</c:v>
                </c:pt>
                <c:pt idx="34">
                  <c:v>0.714285714285714</c:v>
                </c:pt>
                <c:pt idx="35">
                  <c:v>0.714285714285714</c:v>
                </c:pt>
                <c:pt idx="36">
                  <c:v>0.714285714285714</c:v>
                </c:pt>
                <c:pt idx="37">
                  <c:v>0.714285714285714</c:v>
                </c:pt>
                <c:pt idx="38">
                  <c:v>0.714285714285714</c:v>
                </c:pt>
                <c:pt idx="39">
                  <c:v>0.714285714285714</c:v>
                </c:pt>
                <c:pt idx="40">
                  <c:v>0.714285714285714</c:v>
                </c:pt>
                <c:pt idx="41">
                  <c:v>0.714285714285714</c:v>
                </c:pt>
                <c:pt idx="42">
                  <c:v>0.714285714285714</c:v>
                </c:pt>
                <c:pt idx="43">
                  <c:v>0.714285714285714</c:v>
                </c:pt>
                <c:pt idx="44">
                  <c:v>0.714285714285714</c:v>
                </c:pt>
                <c:pt idx="45">
                  <c:v>0.714285714285714</c:v>
                </c:pt>
                <c:pt idx="46">
                  <c:v>0.714285714285714</c:v>
                </c:pt>
                <c:pt idx="47">
                  <c:v>0.714285714285714</c:v>
                </c:pt>
                <c:pt idx="48">
                  <c:v>0.714285714285714</c:v>
                </c:pt>
                <c:pt idx="49">
                  <c:v>0.714285714285714</c:v>
                </c:pt>
                <c:pt idx="50">
                  <c:v>0.714285714285714</c:v>
                </c:pt>
                <c:pt idx="51">
                  <c:v>0.714285714285714</c:v>
                </c:pt>
                <c:pt idx="52">
                  <c:v>0.714285714285714</c:v>
                </c:pt>
                <c:pt idx="53">
                  <c:v>0.714285714285714</c:v>
                </c:pt>
                <c:pt idx="54">
                  <c:v>0.714285714285714</c:v>
                </c:pt>
                <c:pt idx="55">
                  <c:v>0.714285714285714</c:v>
                </c:pt>
                <c:pt idx="56">
                  <c:v>0.714285714285714</c:v>
                </c:pt>
                <c:pt idx="57">
                  <c:v>0.714285714285714</c:v>
                </c:pt>
                <c:pt idx="58">
                  <c:v>0.714285714285714</c:v>
                </c:pt>
                <c:pt idx="59">
                  <c:v>0.714285714285714</c:v>
                </c:pt>
                <c:pt idx="60">
                  <c:v>0.714285714285714</c:v>
                </c:pt>
                <c:pt idx="61">
                  <c:v>0.714285714285714</c:v>
                </c:pt>
                <c:pt idx="62">
                  <c:v>0.714285714285714</c:v>
                </c:pt>
                <c:pt idx="63">
                  <c:v>0.714285714285714</c:v>
                </c:pt>
                <c:pt idx="64">
                  <c:v>0.714285714285714</c:v>
                </c:pt>
                <c:pt idx="65">
                  <c:v>0.714285714285714</c:v>
                </c:pt>
                <c:pt idx="66">
                  <c:v>0.714285714285714</c:v>
                </c:pt>
                <c:pt idx="67">
                  <c:v>0.714285714285714</c:v>
                </c:pt>
                <c:pt idx="68">
                  <c:v>0.714285714285714</c:v>
                </c:pt>
                <c:pt idx="69">
                  <c:v>0.857142857142857</c:v>
                </c:pt>
                <c:pt idx="70">
                  <c:v>0.857142857142857</c:v>
                </c:pt>
                <c:pt idx="71">
                  <c:v>0.857142857142857</c:v>
                </c:pt>
                <c:pt idx="72">
                  <c:v>0.857142857142857</c:v>
                </c:pt>
                <c:pt idx="73">
                  <c:v>0.857142857142857</c:v>
                </c:pt>
                <c:pt idx="74">
                  <c:v>0.857142857142857</c:v>
                </c:pt>
                <c:pt idx="75">
                  <c:v>0.857142857142857</c:v>
                </c:pt>
                <c:pt idx="76">
                  <c:v>0.857142857142857</c:v>
                </c:pt>
                <c:pt idx="77">
                  <c:v>0.857142857142857</c:v>
                </c:pt>
                <c:pt idx="78">
                  <c:v>0.857142857142857</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numCache>
            </c:numRef>
          </c:val>
        </c:ser>
        <c:axId val="70706356"/>
        <c:axId val="12183314"/>
      </c:areaChart>
      <c:catAx>
        <c:axId val="70706356"/>
        <c:scaling>
          <c:orientation val="minMax"/>
        </c:scaling>
        <c:delete val="0"/>
        <c:axPos val="b"/>
        <c:numFmt formatCode="General" sourceLinked="1"/>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12183314"/>
        <c:crosses val="autoZero"/>
        <c:auto val="1"/>
        <c:lblAlgn val="ctr"/>
        <c:lblOffset val="100"/>
      </c:catAx>
      <c:valAx>
        <c:axId val="12183314"/>
        <c:scaling>
          <c:orientation val="minMax"/>
          <c:max val="1"/>
        </c:scaling>
        <c:delete val="0"/>
        <c:axPos val="l"/>
        <c:majorGridlines>
          <c:spPr>
            <a:ln w="9360">
              <a:solidFill>
                <a:srgbClr val="878787"/>
              </a:solidFill>
              <a:round/>
            </a:ln>
          </c:spPr>
        </c:majorGridlines>
        <c:numFmt formatCode="General" sourceLinked="0"/>
        <c:majorTickMark val="out"/>
        <c:minorTickMark val="none"/>
        <c:tickLblPos val="nextTo"/>
        <c:spPr>
          <a:ln w="9360">
            <a:solidFill>
              <a:srgbClr val="878787"/>
            </a:solidFill>
            <a:round/>
          </a:ln>
        </c:spPr>
        <c:txPr>
          <a:bodyPr/>
          <a:p>
            <a:pPr>
              <a:defRPr sz="1000" spc="-1">
                <a:solidFill>
                  <a:srgbClr val="000000"/>
                </a:solidFill>
                <a:latin typeface="Calibri"/>
              </a:defRPr>
            </a:pPr>
          </a:p>
        </c:txPr>
        <c:crossAx val="70706356"/>
        <c:crosses val="autoZero"/>
      </c:valAx>
      <c:spPr>
        <a:solidFill>
          <a:srgbClr val="ffffff"/>
        </a:solidFill>
        <a:ln>
          <a:noFill/>
        </a:ln>
      </c:spPr>
    </c:plotArea>
    <c:legend>
      <c:legendPos val="r"/>
      <c:overlay val="0"/>
      <c:spPr>
        <a:noFill/>
        <a:ln>
          <a:noFill/>
        </a:ln>
      </c:spPr>
    </c:legend>
    <c:plotVisOnly val="1"/>
    <c:dispBlanksAs val="zero"/>
  </c:chart>
  <c:spPr>
    <a:solidFill>
      <a:srgbClr val="ffffff"/>
    </a:solidFill>
    <a:ln>
      <a:noFill/>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
</Relationships>
</file>

<file path=xl/drawings/_rels/drawing2.xml.rels><?xml version="1.0" encoding="UTF-8"?>
<Relationships xmlns="http://schemas.openxmlformats.org/package/2006/relationships"><Relationship Id="rId1" Type="http://schemas.openxmlformats.org/officeDocument/2006/relationships/chart" Target="../charts/chart6.xml"/><Relationship Id="rId2" Type="http://schemas.openxmlformats.org/officeDocument/2006/relationships/chart" Target="../charts/chart7.xml"/><Relationship Id="rId3" Type="http://schemas.openxmlformats.org/officeDocument/2006/relationships/chart" Target="../charts/chart8.xml"/><Relationship Id="rId4" Type="http://schemas.openxmlformats.org/officeDocument/2006/relationships/chart" Target="../charts/chart9.xml"/><Relationship Id="rId5" Type="http://schemas.openxmlformats.org/officeDocument/2006/relationships/chart" Target="../charts/chart10.xml"/><Relationship Id="rId6" Type="http://schemas.openxmlformats.org/officeDocument/2006/relationships/chart" Target="../charts/chart11.xml"/><Relationship Id="rId7" Type="http://schemas.openxmlformats.org/officeDocument/2006/relationships/chart" Target="../charts/chart12.xml"/><Relationship Id="rId8" Type="http://schemas.openxmlformats.org/officeDocument/2006/relationships/chart" Target="../charts/chart13.xml"/><Relationship Id="rId9" Type="http://schemas.openxmlformats.org/officeDocument/2006/relationships/chart" Target="../charts/chart14.xml"/><Relationship Id="rId10" Type="http://schemas.openxmlformats.org/officeDocument/2006/relationships/chart" Target="../charts/chart15.xml"/><Relationship Id="rId11" Type="http://schemas.openxmlformats.org/officeDocument/2006/relationships/chart" Target="../charts/chart16.xml"/><Relationship Id="rId12" Type="http://schemas.openxmlformats.org/officeDocument/2006/relationships/chart" Target="../charts/chart17.xml"/><Relationship Id="rId13" Type="http://schemas.openxmlformats.org/officeDocument/2006/relationships/chart" Target="../charts/chart18.xml"/><Relationship Id="rId14" Type="http://schemas.openxmlformats.org/officeDocument/2006/relationships/chart" Target="../charts/chart19.xml"/>
</Relationships>
</file>

<file path=xl/drawings/_rels/drawing3.xml.rels><?xml version="1.0" encoding="UTF-8"?>
<Relationships xmlns="http://schemas.openxmlformats.org/package/2006/relationships"><Relationship Id="rId1" Type="http://schemas.openxmlformats.org/officeDocument/2006/relationships/chart" Target="../charts/chart20.xml"/><Relationship Id="rId2" Type="http://schemas.openxmlformats.org/officeDocument/2006/relationships/chart" Target="../charts/chart21.xml"/><Relationship Id="rId3" Type="http://schemas.openxmlformats.org/officeDocument/2006/relationships/chart" Target="../charts/chart22.xml"/>
</Relationships>
</file>

<file path=xl/drawings/_rels/drawing4.xml.rels><?xml version="1.0" encoding="UTF-8"?>
<Relationships xmlns="http://schemas.openxmlformats.org/package/2006/relationships"><Relationship Id="rId1" Type="http://schemas.openxmlformats.org/officeDocument/2006/relationships/chart" Target="../charts/chart23.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10</xdr:col>
      <xdr:colOff>395280</xdr:colOff>
      <xdr:row>25</xdr:row>
      <xdr:rowOff>105480</xdr:rowOff>
    </xdr:from>
    <xdr:to>
      <xdr:col>18</xdr:col>
      <xdr:colOff>128160</xdr:colOff>
      <xdr:row>56</xdr:row>
      <xdr:rowOff>92520</xdr:rowOff>
    </xdr:to>
    <xdr:graphicFrame>
      <xdr:nvGraphicFramePr>
        <xdr:cNvPr id="0" name="Chart 1"/>
        <xdr:cNvGraphicFramePr/>
      </xdr:nvGraphicFramePr>
      <xdr:xfrm>
        <a:off x="8489520" y="7737840"/>
        <a:ext cx="6004080" cy="47116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662040</xdr:colOff>
      <xdr:row>27</xdr:row>
      <xdr:rowOff>29160</xdr:rowOff>
    </xdr:from>
    <xdr:to>
      <xdr:col>9</xdr:col>
      <xdr:colOff>407520</xdr:colOff>
      <xdr:row>58</xdr:row>
      <xdr:rowOff>28800</xdr:rowOff>
    </xdr:to>
    <xdr:graphicFrame>
      <xdr:nvGraphicFramePr>
        <xdr:cNvPr id="1" name="Chart 2"/>
        <xdr:cNvGraphicFramePr/>
      </xdr:nvGraphicFramePr>
      <xdr:xfrm>
        <a:off x="662040" y="7966440"/>
        <a:ext cx="7061040" cy="47239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27000</xdr:colOff>
      <xdr:row>84</xdr:row>
      <xdr:rowOff>41760</xdr:rowOff>
    </xdr:from>
    <xdr:to>
      <xdr:col>12</xdr:col>
      <xdr:colOff>115560</xdr:colOff>
      <xdr:row>125</xdr:row>
      <xdr:rowOff>104760</xdr:rowOff>
    </xdr:to>
    <xdr:graphicFrame>
      <xdr:nvGraphicFramePr>
        <xdr:cNvPr id="2" name="Chart 3"/>
        <xdr:cNvGraphicFramePr/>
      </xdr:nvGraphicFramePr>
      <xdr:xfrm>
        <a:off x="805320" y="27435600"/>
        <a:ext cx="8961480" cy="631116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52560</xdr:colOff>
      <xdr:row>64</xdr:row>
      <xdr:rowOff>429120</xdr:rowOff>
    </xdr:from>
    <xdr:to>
      <xdr:col>7</xdr:col>
      <xdr:colOff>433080</xdr:colOff>
      <xdr:row>67</xdr:row>
      <xdr:rowOff>657360</xdr:rowOff>
    </xdr:to>
    <xdr:graphicFrame>
      <xdr:nvGraphicFramePr>
        <xdr:cNvPr id="3" name="Chart 4"/>
        <xdr:cNvGraphicFramePr/>
      </xdr:nvGraphicFramePr>
      <xdr:xfrm>
        <a:off x="1702800" y="14005080"/>
        <a:ext cx="4488840" cy="27428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103320</xdr:colOff>
      <xdr:row>68</xdr:row>
      <xdr:rowOff>67320</xdr:rowOff>
    </xdr:from>
    <xdr:to>
      <xdr:col>9</xdr:col>
      <xdr:colOff>598320</xdr:colOff>
      <xdr:row>73</xdr:row>
      <xdr:rowOff>1197360</xdr:rowOff>
    </xdr:to>
    <xdr:graphicFrame>
      <xdr:nvGraphicFramePr>
        <xdr:cNvPr id="4" name="Chart 5"/>
        <xdr:cNvGraphicFramePr/>
      </xdr:nvGraphicFramePr>
      <xdr:xfrm>
        <a:off x="103320" y="16843680"/>
        <a:ext cx="7810560" cy="57909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26</xdr:col>
      <xdr:colOff>52560</xdr:colOff>
      <xdr:row>204</xdr:row>
      <xdr:rowOff>79920</xdr:rowOff>
    </xdr:from>
    <xdr:to>
      <xdr:col>31</xdr:col>
      <xdr:colOff>483840</xdr:colOff>
      <xdr:row>219</xdr:row>
      <xdr:rowOff>92160</xdr:rowOff>
    </xdr:to>
    <xdr:graphicFrame>
      <xdr:nvGraphicFramePr>
        <xdr:cNvPr id="5" name="Chart 3"/>
        <xdr:cNvGraphicFramePr/>
      </xdr:nvGraphicFramePr>
      <xdr:xfrm>
        <a:off x="21388320" y="31474080"/>
        <a:ext cx="4323960" cy="24508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26</xdr:col>
      <xdr:colOff>77760</xdr:colOff>
      <xdr:row>220</xdr:row>
      <xdr:rowOff>41760</xdr:rowOff>
    </xdr:from>
    <xdr:to>
      <xdr:col>31</xdr:col>
      <xdr:colOff>496440</xdr:colOff>
      <xdr:row>235</xdr:row>
      <xdr:rowOff>79560</xdr:rowOff>
    </xdr:to>
    <xdr:graphicFrame>
      <xdr:nvGraphicFramePr>
        <xdr:cNvPr id="6" name="Chart 4"/>
        <xdr:cNvGraphicFramePr/>
      </xdr:nvGraphicFramePr>
      <xdr:xfrm>
        <a:off x="21413520" y="34026840"/>
        <a:ext cx="4311360" cy="2323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26</xdr:col>
      <xdr:colOff>36000</xdr:colOff>
      <xdr:row>2</xdr:row>
      <xdr:rowOff>118080</xdr:rowOff>
    </xdr:from>
    <xdr:to>
      <xdr:col>32</xdr:col>
      <xdr:colOff>64800</xdr:colOff>
      <xdr:row>26</xdr:row>
      <xdr:rowOff>66960</xdr:rowOff>
    </xdr:to>
    <xdr:graphicFrame>
      <xdr:nvGraphicFramePr>
        <xdr:cNvPr id="7" name="Chart 6"/>
        <xdr:cNvGraphicFramePr/>
      </xdr:nvGraphicFramePr>
      <xdr:xfrm>
        <a:off x="21371760" y="575280"/>
        <a:ext cx="4699800" cy="375876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141480</xdr:colOff>
      <xdr:row>207</xdr:row>
      <xdr:rowOff>29160</xdr:rowOff>
    </xdr:from>
    <xdr:to>
      <xdr:col>5</xdr:col>
      <xdr:colOff>814320</xdr:colOff>
      <xdr:row>227</xdr:row>
      <xdr:rowOff>41400</xdr:rowOff>
    </xdr:to>
    <xdr:graphicFrame>
      <xdr:nvGraphicFramePr>
        <xdr:cNvPr id="8" name="Chart 7"/>
        <xdr:cNvGraphicFramePr/>
      </xdr:nvGraphicFramePr>
      <xdr:xfrm>
        <a:off x="141480" y="32033160"/>
        <a:ext cx="4565160" cy="30600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243000</xdr:colOff>
      <xdr:row>207</xdr:row>
      <xdr:rowOff>105480</xdr:rowOff>
    </xdr:from>
    <xdr:to>
      <xdr:col>12</xdr:col>
      <xdr:colOff>763200</xdr:colOff>
      <xdr:row>228</xdr:row>
      <xdr:rowOff>66960</xdr:rowOff>
    </xdr:to>
    <xdr:graphicFrame>
      <xdr:nvGraphicFramePr>
        <xdr:cNvPr id="9" name="Chart 8"/>
        <xdr:cNvGraphicFramePr/>
      </xdr:nvGraphicFramePr>
      <xdr:xfrm>
        <a:off x="5735520" y="32109480"/>
        <a:ext cx="4412880" cy="316188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420840</xdr:colOff>
      <xdr:row>230</xdr:row>
      <xdr:rowOff>3600</xdr:rowOff>
    </xdr:from>
    <xdr:to>
      <xdr:col>4</xdr:col>
      <xdr:colOff>496800</xdr:colOff>
      <xdr:row>250</xdr:row>
      <xdr:rowOff>117720</xdr:rowOff>
    </xdr:to>
    <xdr:graphicFrame>
      <xdr:nvGraphicFramePr>
        <xdr:cNvPr id="10" name="Chart 10"/>
        <xdr:cNvGraphicFramePr/>
      </xdr:nvGraphicFramePr>
      <xdr:xfrm>
        <a:off x="420840" y="35512560"/>
        <a:ext cx="3189960" cy="31622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496800</xdr:colOff>
      <xdr:row>230</xdr:row>
      <xdr:rowOff>67320</xdr:rowOff>
    </xdr:from>
    <xdr:to>
      <xdr:col>18</xdr:col>
      <xdr:colOff>191520</xdr:colOff>
      <xdr:row>251</xdr:row>
      <xdr:rowOff>28800</xdr:rowOff>
    </xdr:to>
    <xdr:graphicFrame>
      <xdr:nvGraphicFramePr>
        <xdr:cNvPr id="11" name="Chart 12"/>
        <xdr:cNvGraphicFramePr/>
      </xdr:nvGraphicFramePr>
      <xdr:xfrm>
        <a:off x="9882000" y="35576280"/>
        <a:ext cx="4365720" cy="316188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14</xdr:col>
      <xdr:colOff>166680</xdr:colOff>
      <xdr:row>264</xdr:row>
      <xdr:rowOff>118080</xdr:rowOff>
    </xdr:from>
    <xdr:to>
      <xdr:col>19</xdr:col>
      <xdr:colOff>699840</xdr:colOff>
      <xdr:row>285</xdr:row>
      <xdr:rowOff>79560</xdr:rowOff>
    </xdr:to>
    <xdr:graphicFrame>
      <xdr:nvGraphicFramePr>
        <xdr:cNvPr id="12" name="Chart 14"/>
        <xdr:cNvGraphicFramePr/>
      </xdr:nvGraphicFramePr>
      <xdr:xfrm>
        <a:off x="11108880" y="40808880"/>
        <a:ext cx="4425480" cy="316188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230040</xdr:colOff>
      <xdr:row>252</xdr:row>
      <xdr:rowOff>29160</xdr:rowOff>
    </xdr:from>
    <xdr:to>
      <xdr:col>6</xdr:col>
      <xdr:colOff>610560</xdr:colOff>
      <xdr:row>285</xdr:row>
      <xdr:rowOff>117720</xdr:rowOff>
    </xdr:to>
    <xdr:graphicFrame>
      <xdr:nvGraphicFramePr>
        <xdr:cNvPr id="13" name="Chart 15"/>
        <xdr:cNvGraphicFramePr/>
      </xdr:nvGraphicFramePr>
      <xdr:xfrm>
        <a:off x="230040" y="38891160"/>
        <a:ext cx="5094720" cy="511776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5</xdr:col>
      <xdr:colOff>636480</xdr:colOff>
      <xdr:row>230</xdr:row>
      <xdr:rowOff>54360</xdr:rowOff>
    </xdr:from>
    <xdr:to>
      <xdr:col>12</xdr:col>
      <xdr:colOff>420120</xdr:colOff>
      <xdr:row>255</xdr:row>
      <xdr:rowOff>15840</xdr:rowOff>
    </xdr:to>
    <xdr:graphicFrame>
      <xdr:nvGraphicFramePr>
        <xdr:cNvPr id="14" name="Chart 16"/>
        <xdr:cNvGraphicFramePr/>
      </xdr:nvGraphicFramePr>
      <xdr:xfrm>
        <a:off x="4528800" y="35563320"/>
        <a:ext cx="5276520" cy="377172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13</xdr:col>
      <xdr:colOff>52560</xdr:colOff>
      <xdr:row>207</xdr:row>
      <xdr:rowOff>67320</xdr:rowOff>
    </xdr:from>
    <xdr:to>
      <xdr:col>19</xdr:col>
      <xdr:colOff>674640</xdr:colOff>
      <xdr:row>231</xdr:row>
      <xdr:rowOff>105120</xdr:rowOff>
    </xdr:to>
    <xdr:graphicFrame>
      <xdr:nvGraphicFramePr>
        <xdr:cNvPr id="15" name="Chart 17"/>
        <xdr:cNvGraphicFramePr/>
      </xdr:nvGraphicFramePr>
      <xdr:xfrm>
        <a:off x="10216080" y="32071320"/>
        <a:ext cx="5293080" cy="369540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18</xdr:col>
      <xdr:colOff>255600</xdr:colOff>
      <xdr:row>238</xdr:row>
      <xdr:rowOff>143280</xdr:rowOff>
    </xdr:from>
    <xdr:to>
      <xdr:col>27</xdr:col>
      <xdr:colOff>48240</xdr:colOff>
      <xdr:row>263</xdr:row>
      <xdr:rowOff>105120</xdr:rowOff>
    </xdr:to>
    <xdr:graphicFrame>
      <xdr:nvGraphicFramePr>
        <xdr:cNvPr id="16" name="Chart 18"/>
        <xdr:cNvGraphicFramePr/>
      </xdr:nvGraphicFramePr>
      <xdr:xfrm>
        <a:off x="14311800" y="36871560"/>
        <a:ext cx="7850880" cy="377172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7</xdr:col>
      <xdr:colOff>281160</xdr:colOff>
      <xdr:row>261</xdr:row>
      <xdr:rowOff>16560</xdr:rowOff>
    </xdr:from>
    <xdr:to>
      <xdr:col>12</xdr:col>
      <xdr:colOff>776160</xdr:colOff>
      <xdr:row>285</xdr:row>
      <xdr:rowOff>117720</xdr:rowOff>
    </xdr:to>
    <xdr:graphicFrame>
      <xdr:nvGraphicFramePr>
        <xdr:cNvPr id="17" name="Chart 19"/>
        <xdr:cNvGraphicFramePr/>
      </xdr:nvGraphicFramePr>
      <xdr:xfrm>
        <a:off x="5773680" y="40250160"/>
        <a:ext cx="4387680" cy="375876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23</xdr:col>
      <xdr:colOff>763560</xdr:colOff>
      <xdr:row>34</xdr:row>
      <xdr:rowOff>92520</xdr:rowOff>
    </xdr:from>
    <xdr:to>
      <xdr:col>32</xdr:col>
      <xdr:colOff>191880</xdr:colOff>
      <xdr:row>70</xdr:row>
      <xdr:rowOff>130320</xdr:rowOff>
    </xdr:to>
    <xdr:graphicFrame>
      <xdr:nvGraphicFramePr>
        <xdr:cNvPr id="18" name="Chart 1"/>
        <xdr:cNvGraphicFramePr/>
      </xdr:nvGraphicFramePr>
      <xdr:xfrm>
        <a:off x="18884880" y="5578920"/>
        <a:ext cx="7313760" cy="552420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39600</xdr:colOff>
      <xdr:row>0</xdr:row>
      <xdr:rowOff>0</xdr:rowOff>
    </xdr:from>
    <xdr:to>
      <xdr:col>17</xdr:col>
      <xdr:colOff>483840</xdr:colOff>
      <xdr:row>14</xdr:row>
      <xdr:rowOff>152280</xdr:rowOff>
    </xdr:to>
    <xdr:graphicFrame>
      <xdr:nvGraphicFramePr>
        <xdr:cNvPr id="19" name="Chart 1"/>
        <xdr:cNvGraphicFramePr/>
      </xdr:nvGraphicFramePr>
      <xdr:xfrm>
        <a:off x="9683640" y="0"/>
        <a:ext cx="4336920" cy="2742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211320</xdr:colOff>
      <xdr:row>28</xdr:row>
      <xdr:rowOff>124200</xdr:rowOff>
    </xdr:from>
    <xdr:to>
      <xdr:col>11</xdr:col>
      <xdr:colOff>280800</xdr:colOff>
      <xdr:row>51</xdr:row>
      <xdr:rowOff>104760</xdr:rowOff>
    </xdr:to>
    <xdr:graphicFrame>
      <xdr:nvGraphicFramePr>
        <xdr:cNvPr id="20" name="Chart 2"/>
        <xdr:cNvGraphicFramePr/>
      </xdr:nvGraphicFramePr>
      <xdr:xfrm>
        <a:off x="5011920" y="4848480"/>
        <a:ext cx="4134600" cy="348588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306360</xdr:colOff>
      <xdr:row>21</xdr:row>
      <xdr:rowOff>29160</xdr:rowOff>
    </xdr:from>
    <xdr:to>
      <xdr:col>20</xdr:col>
      <xdr:colOff>128160</xdr:colOff>
      <xdr:row>51</xdr:row>
      <xdr:rowOff>142920</xdr:rowOff>
    </xdr:to>
    <xdr:graphicFrame>
      <xdr:nvGraphicFramePr>
        <xdr:cNvPr id="21" name="Chart 4"/>
        <xdr:cNvGraphicFramePr/>
      </xdr:nvGraphicFramePr>
      <xdr:xfrm>
        <a:off x="9950400" y="3686760"/>
        <a:ext cx="6050160" cy="468576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503280</xdr:colOff>
      <xdr:row>23</xdr:row>
      <xdr:rowOff>35280</xdr:rowOff>
    </xdr:from>
    <xdr:to>
      <xdr:col>18</xdr:col>
      <xdr:colOff>547200</xdr:colOff>
      <xdr:row>56</xdr:row>
      <xdr:rowOff>104760</xdr:rowOff>
    </xdr:to>
    <xdr:graphicFrame>
      <xdr:nvGraphicFramePr>
        <xdr:cNvPr id="22" name="Chart 2"/>
        <xdr:cNvGraphicFramePr/>
      </xdr:nvGraphicFramePr>
      <xdr:xfrm>
        <a:off x="9412200" y="4607280"/>
        <a:ext cx="5493600" cy="50986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worksheets/_rels/sheet2.xml.rels><?xml version="1.0" encoding="UTF-8"?>
<Relationships xmlns="http://schemas.openxmlformats.org/package/2006/relationships"><Relationship Id="rId1" Type="http://schemas.openxmlformats.org/officeDocument/2006/relationships/hyperlink" Target="http://aiimpacts.wpengine.com/michie-survey/" TargetMode="External"/><Relationship Id="rId2" Type="http://schemas.openxmlformats.org/officeDocument/2006/relationships/hyperlink" Target="https://saltworks.stanford.edu/assets/cf501kz5355.pdf" TargetMode="External"/><Relationship Id="rId3" Type="http://schemas.openxmlformats.org/officeDocument/2006/relationships/hyperlink" Target="http://aiimpacts.wpengine.com/bainbridge-survey/" TargetMode="External"/><Relationship Id="rId4" Type="http://schemas.openxmlformats.org/officeDocument/2006/relationships/hyperlink" Target="http://www.wtec.org/ConvergingTechnologies/3/NBIC3_report.pdf" TargetMode="External"/><Relationship Id="rId5" Type="http://schemas.openxmlformats.org/officeDocument/2006/relationships/hyperlink" Target="http://aiimpacts.wpengine.com/ai50-survey/" TargetMode="External"/><Relationship Id="rId6" Type="http://schemas.openxmlformats.org/officeDocument/2006/relationships/hyperlink" Target="http://web.archive.org/web/20110710193831/http:/www.engagingexperience.com/ai50/" TargetMode="External"/><Relationship Id="rId7" Type="http://schemas.openxmlformats.org/officeDocument/2006/relationships/hyperlink" Target="http://aiimpacts.wpengine.com/klein-agi-survey/" TargetMode="External"/><Relationship Id="rId8" Type="http://schemas.openxmlformats.org/officeDocument/2006/relationships/hyperlink" Target="http://aiimpacts.wpengine.com/agi-09-survey/" TargetMode="External"/><Relationship Id="rId9" Type="http://schemas.openxmlformats.org/officeDocument/2006/relationships/hyperlink" Target="http://sethbaum.com/ac/2011_AI-Experts.pdf" TargetMode="External"/><Relationship Id="rId10" Type="http://schemas.openxmlformats.org/officeDocument/2006/relationships/hyperlink" Target="http://aiimpacts.wpengine.com/fhi-ai-timelines-survey/" TargetMode="External"/><Relationship Id="rId11" Type="http://schemas.openxmlformats.org/officeDocument/2006/relationships/hyperlink" Target="http://www.fhi.ox.ac.uk/machine-intelligence-survey-2011.pdf" TargetMode="External"/><Relationship Id="rId12" Type="http://schemas.openxmlformats.org/officeDocument/2006/relationships/hyperlink" Target="http://aiimpacts.wpengine.com/kruel-ai-survey/" TargetMode="External"/><Relationship Id="rId13" Type="http://schemas.openxmlformats.org/officeDocument/2006/relationships/hyperlink" Target="http://wiki.lesswrong.com/wiki/Interview_series_on_risks_from_AI" TargetMode="External"/><Relationship Id="rId14" Type="http://schemas.openxmlformats.org/officeDocument/2006/relationships/hyperlink" Target="http://aiimpacts.wpengine.com/muller-and-bostrom-ai-progress-poll/" TargetMode="External"/><Relationship Id="rId15" Type="http://schemas.openxmlformats.org/officeDocument/2006/relationships/hyperlink" Target="http://www.nickbostrom.com/papers/survey.pdf" TargetMode="External"/><Relationship Id="rId16" Type="http://schemas.openxmlformats.org/officeDocument/2006/relationships/hyperlink" Target="http://aiimpacts.wpengine.com/muller-and-bostrom-ai-progress-poll/" TargetMode="External"/><Relationship Id="rId17" Type="http://schemas.openxmlformats.org/officeDocument/2006/relationships/hyperlink" Target="http://www.nickbostrom.com/papers/survey.pdf" TargetMode="External"/><Relationship Id="rId18" Type="http://schemas.openxmlformats.org/officeDocument/2006/relationships/hyperlink" Target="http://aiimpacts.wpengine.com/hanson-ai-expert-survey/" TargetMode="External"/><Relationship Id="rId19" Type="http://schemas.openxmlformats.org/officeDocument/2006/relationships/hyperlink" Target="http://www.overcomingbias.com/2012/08/ai-progress-estimate.html" TargetMode="External"/><Relationship Id="rId20" Type="http://schemas.openxmlformats.org/officeDocument/2006/relationships/hyperlink" Target="http://aiimpacts.wpengine.com/muller-and-bostrom-ai-progress-poll/" TargetMode="External"/><Relationship Id="rId21" Type="http://schemas.openxmlformats.org/officeDocument/2006/relationships/hyperlink" Target="http://www.nickbostrom.com/papers/survey.pdf" TargetMode="External"/><Relationship Id="rId22" Type="http://schemas.openxmlformats.org/officeDocument/2006/relationships/hyperlink" Target="http://aiimpacts.wpengine.com/muller-and-bostrom-ai-progress-poll/" TargetMode="External"/><Relationship Id="rId23" Type="http://schemas.openxmlformats.org/officeDocument/2006/relationships/hyperlink" Target="http://www.nickbostrom.com/papers/survey.pdf" TargetMode="External"/><Relationship Id="rId24"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O71"/>
  <sheetViews>
    <sheetView windowProtection="true" showFormulas="false" showGridLines="true" showRowColHeaders="true" showZeros="true" rightToLeft="false" tabSelected="true" showOutlineSymbols="true" defaultGridColor="true" view="normal" topLeftCell="A1" colorId="64" zoomScale="115" zoomScaleNormal="115" zoomScalePageLayoutView="100" workbookViewId="0">
      <pane xSplit="0" ySplit="1" topLeftCell="A2" activePane="bottomLeft" state="frozen"/>
      <selection pane="topLeft" activeCell="A1" activeCellId="0" sqref="A1"/>
      <selection pane="bottomLeft" activeCell="A2" activeCellId="0" sqref="A2"/>
    </sheetView>
  </sheetViews>
  <sheetFormatPr defaultRowHeight="12.8"/>
  <cols>
    <col collapsed="false" hidden="false" max="1" min="1" style="0" width="16.4081632653061"/>
    <col collapsed="false" hidden="false" max="2" min="2" style="0" width="11.4387755102041"/>
    <col collapsed="false" hidden="false" max="3" min="3" style="0" width="20.4489795918367"/>
    <col collapsed="false" hidden="false" max="4" min="4" style="0" width="6.27040816326531"/>
    <col collapsed="false" hidden="false" max="5" min="5" style="0" width="3.44897959183673"/>
    <col collapsed="false" hidden="false" max="6" min="6" style="0" width="12.1479591836735"/>
    <col collapsed="false" hidden="false" max="7" min="7" style="0" width="9.71938775510204"/>
    <col collapsed="false" hidden="false" max="8" min="8" style="0" width="7.9030612244898"/>
    <col collapsed="false" hidden="false" max="9" min="9" style="0" width="10.2244897959184"/>
    <col collapsed="false" hidden="false" max="13" min="11" style="0" width="13.969387755102"/>
    <col collapsed="false" hidden="false" max="14" min="14" style="0" width="17.4132653061224"/>
    <col collapsed="false" hidden="false" max="16" min="15" style="0" width="23.4897959183673"/>
    <col collapsed="false" hidden="false" max="17" min="17" style="0" width="19.2295918367347"/>
    <col collapsed="false" hidden="false" max="18" min="18" style="0" width="24.9081632653061"/>
    <col collapsed="false" hidden="false" max="19" min="19" style="0" width="47.3826530612245"/>
    <col collapsed="false" hidden="false" max="20" min="20" style="0" width="27.234693877551"/>
    <col collapsed="false" hidden="false" max="24" min="21" style="0" width="10.7295918367347"/>
    <col collapsed="false" hidden="false" max="25" min="25" style="0" width="47.3826530612245"/>
    <col collapsed="false" hidden="false" max="34" min="26" style="0" width="10.7295918367347"/>
    <col collapsed="false" hidden="false" max="35" min="35" style="0" width="12.1479591836735"/>
    <col collapsed="false" hidden="false" max="36" min="36" style="0" width="11.4387755102041"/>
    <col collapsed="false" hidden="false" max="37" min="37" style="0" width="16.4081632653061"/>
    <col collapsed="false" hidden="false" max="1025" min="38" style="0" width="11.4387755102041"/>
  </cols>
  <sheetData>
    <row r="1" customFormat="false" ht="37" hidden="false" customHeight="false" outlineLevel="0" collapsed="false">
      <c r="A1" s="1" t="s">
        <v>0</v>
      </c>
      <c r="C1" s="1" t="s">
        <v>1</v>
      </c>
      <c r="D1" s="1" t="s">
        <v>2</v>
      </c>
      <c r="E1" s="1" t="s">
        <v>3</v>
      </c>
      <c r="F1" s="2" t="s">
        <v>4</v>
      </c>
      <c r="G1" s="1" t="s">
        <v>5</v>
      </c>
      <c r="H1" s="1" t="s">
        <v>6</v>
      </c>
      <c r="I1" s="1" t="s">
        <v>7</v>
      </c>
      <c r="J1" s="1" t="s">
        <v>8</v>
      </c>
      <c r="K1" s="1"/>
      <c r="L1" s="1" t="s">
        <v>9</v>
      </c>
      <c r="M1" s="1" t="s">
        <v>10</v>
      </c>
      <c r="N1" s="1" t="s">
        <v>11</v>
      </c>
      <c r="O1" s="1" t="s">
        <v>12</v>
      </c>
      <c r="P1" s="1" t="s">
        <v>13</v>
      </c>
      <c r="Q1" s="1" t="s">
        <v>14</v>
      </c>
      <c r="R1" s="1" t="s">
        <v>15</v>
      </c>
      <c r="S1" s="3" t="s">
        <v>16</v>
      </c>
      <c r="T1" s="1" t="s">
        <v>17</v>
      </c>
      <c r="U1" s="1" t="s">
        <v>18</v>
      </c>
      <c r="V1" s="1" t="s">
        <v>19</v>
      </c>
      <c r="W1" s="1" t="s">
        <v>20</v>
      </c>
      <c r="X1" s="1" t="s">
        <v>21</v>
      </c>
      <c r="Y1" s="1" t="s">
        <v>22</v>
      </c>
      <c r="Z1" s="1" t="s">
        <v>23</v>
      </c>
      <c r="AA1" s="1" t="s">
        <v>24</v>
      </c>
      <c r="AB1" s="1" t="s">
        <v>25</v>
      </c>
      <c r="AC1" s="1" t="s">
        <v>26</v>
      </c>
      <c r="AD1" s="1" t="s">
        <v>27</v>
      </c>
      <c r="AE1" s="1" t="s">
        <v>28</v>
      </c>
      <c r="AF1" s="1" t="s">
        <v>29</v>
      </c>
      <c r="AG1" s="1" t="s">
        <v>30</v>
      </c>
      <c r="AH1" s="1" t="s">
        <v>31</v>
      </c>
      <c r="AI1" s="4" t="s">
        <v>32</v>
      </c>
      <c r="AK1" s="1" t="s">
        <v>33</v>
      </c>
      <c r="AM1" s="0" t="s">
        <v>34</v>
      </c>
      <c r="AN1" s="0" t="s">
        <v>35</v>
      </c>
      <c r="AO1" s="0" t="s">
        <v>36</v>
      </c>
    </row>
    <row r="2" customFormat="false" ht="27.75" hidden="false" customHeight="true" outlineLevel="0" collapsed="false">
      <c r="A2" s="5" t="s">
        <v>37</v>
      </c>
      <c r="C2" s="5" t="s">
        <v>38</v>
      </c>
      <c r="D2" s="5" t="s">
        <v>39</v>
      </c>
      <c r="E2" s="5" t="n">
        <v>2</v>
      </c>
      <c r="G2" s="5" t="s">
        <v>40</v>
      </c>
      <c r="H2" s="5" t="n">
        <v>2012</v>
      </c>
      <c r="I2" s="5" t="s">
        <v>41</v>
      </c>
      <c r="J2" s="5" t="n">
        <v>2026</v>
      </c>
      <c r="K2" s="5"/>
      <c r="L2" s="5" t="n">
        <v>2026</v>
      </c>
      <c r="M2" s="5" t="n">
        <v>2026</v>
      </c>
      <c r="N2" s="5" t="s">
        <v>42</v>
      </c>
      <c r="O2" s="5"/>
      <c r="P2" s="5" t="n">
        <f aca="false">IF(M2, M2-H2)</f>
        <v>14</v>
      </c>
      <c r="Q2" s="5"/>
      <c r="R2" s="5"/>
      <c r="S2" s="6" t="s">
        <v>43</v>
      </c>
      <c r="T2" s="5" t="s">
        <v>18</v>
      </c>
      <c r="U2" s="5" t="n">
        <v>1</v>
      </c>
      <c r="V2" s="5" t="n">
        <v>0</v>
      </c>
      <c r="W2" s="5" t="n">
        <v>0</v>
      </c>
      <c r="X2" s="5" t="n">
        <v>0</v>
      </c>
      <c r="Y2" s="5" t="s">
        <v>44</v>
      </c>
      <c r="Z2" s="5" t="n">
        <v>0</v>
      </c>
      <c r="AA2" s="5" t="n">
        <v>0</v>
      </c>
      <c r="AB2" s="5" t="n">
        <v>0</v>
      </c>
      <c r="AC2" s="5" t="n">
        <v>0</v>
      </c>
      <c r="AD2" s="5" t="n">
        <v>1</v>
      </c>
      <c r="AE2" s="5" t="n">
        <v>0</v>
      </c>
      <c r="AF2" s="5" t="n">
        <v>0</v>
      </c>
      <c r="AG2" s="5" t="n">
        <v>0</v>
      </c>
      <c r="AH2" s="5" t="s">
        <v>45</v>
      </c>
      <c r="AK2" s="5" t="n">
        <v>1</v>
      </c>
    </row>
    <row r="3" customFormat="false" ht="42" hidden="false" customHeight="true" outlineLevel="0" collapsed="false">
      <c r="A3" s="5" t="s">
        <v>46</v>
      </c>
      <c r="C3" s="5" t="s">
        <v>47</v>
      </c>
      <c r="D3" s="5" t="s">
        <v>48</v>
      </c>
      <c r="E3" s="5" t="n">
        <v>0</v>
      </c>
      <c r="G3" s="5" t="s">
        <v>49</v>
      </c>
      <c r="H3" s="5" t="n">
        <v>2007</v>
      </c>
      <c r="I3" s="5" t="n">
        <v>2207</v>
      </c>
      <c r="J3" s="5" t="n">
        <v>2207</v>
      </c>
      <c r="K3" s="5"/>
      <c r="L3" s="5" t="n">
        <v>2207</v>
      </c>
      <c r="M3" s="5" t="n">
        <v>2207</v>
      </c>
      <c r="N3" s="5" t="s">
        <v>50</v>
      </c>
      <c r="O3" s="5"/>
      <c r="P3" s="5" t="n">
        <f aca="false">IF(M3, M3-H3)</f>
        <v>200</v>
      </c>
      <c r="Q3" s="5"/>
      <c r="R3" s="5" t="n">
        <f aca="false">FALSE()</f>
        <v>0</v>
      </c>
      <c r="S3" s="7" t="s">
        <v>51</v>
      </c>
      <c r="T3" s="5" t="s">
        <v>18</v>
      </c>
      <c r="U3" s="5" t="n">
        <v>1</v>
      </c>
      <c r="V3" s="5" t="n">
        <v>0</v>
      </c>
      <c r="W3" s="5" t="n">
        <v>0</v>
      </c>
      <c r="X3" s="5" t="n">
        <v>0</v>
      </c>
      <c r="Y3" s="5" t="s">
        <v>28</v>
      </c>
      <c r="Z3" s="5" t="n">
        <v>0</v>
      </c>
      <c r="AA3" s="5" t="n">
        <v>0</v>
      </c>
      <c r="AB3" s="5" t="n">
        <v>0</v>
      </c>
      <c r="AC3" s="5" t="n">
        <v>0</v>
      </c>
      <c r="AD3" s="5" t="n">
        <v>0</v>
      </c>
      <c r="AE3" s="5" t="n">
        <v>1</v>
      </c>
      <c r="AF3" s="5" t="n">
        <v>0</v>
      </c>
      <c r="AG3" s="5" t="n">
        <v>0</v>
      </c>
      <c r="AH3" s="5" t="s">
        <v>45</v>
      </c>
      <c r="AK3" s="5"/>
    </row>
    <row r="4" customFormat="false" ht="42" hidden="false" customHeight="true" outlineLevel="0" collapsed="false">
      <c r="A4" s="5" t="s">
        <v>52</v>
      </c>
      <c r="C4" s="5" t="s">
        <v>53</v>
      </c>
      <c r="D4" s="5" t="s">
        <v>54</v>
      </c>
      <c r="E4" s="5" t="n">
        <v>0</v>
      </c>
      <c r="G4" s="5" t="s">
        <v>55</v>
      </c>
      <c r="H4" s="5" t="n">
        <v>2001</v>
      </c>
      <c r="I4" s="5" t="s">
        <v>56</v>
      </c>
      <c r="J4" s="5" t="n">
        <v>2101</v>
      </c>
      <c r="K4" s="5"/>
      <c r="L4" s="5"/>
      <c r="M4" s="5" t="n">
        <v>2101</v>
      </c>
      <c r="N4" s="5" t="s">
        <v>57</v>
      </c>
      <c r="O4" s="5" t="n">
        <v>39</v>
      </c>
      <c r="P4" s="5" t="n">
        <f aca="false">IF(M4, M4-H4)</f>
        <v>100</v>
      </c>
      <c r="Q4" s="5" t="n">
        <v>2042</v>
      </c>
      <c r="R4" s="5" t="n">
        <f aca="false">FALSE()</f>
        <v>0</v>
      </c>
      <c r="S4" s="7" t="s">
        <v>58</v>
      </c>
      <c r="T4" s="5" t="s">
        <v>18</v>
      </c>
      <c r="U4" s="5" t="n">
        <v>1</v>
      </c>
      <c r="V4" s="5" t="n">
        <v>0</v>
      </c>
      <c r="W4" s="5" t="n">
        <v>0</v>
      </c>
      <c r="X4" s="5" t="n">
        <v>0</v>
      </c>
      <c r="Y4" s="5" t="s">
        <v>59</v>
      </c>
      <c r="Z4" s="5" t="n">
        <v>0</v>
      </c>
      <c r="AA4" s="5" t="n">
        <v>0</v>
      </c>
      <c r="AB4" s="5" t="n">
        <v>0</v>
      </c>
      <c r="AC4" s="5" t="n">
        <v>0</v>
      </c>
      <c r="AD4" s="5" t="n">
        <v>0</v>
      </c>
      <c r="AE4" s="5" t="n">
        <v>0</v>
      </c>
      <c r="AF4" s="5" t="n">
        <v>0</v>
      </c>
      <c r="AG4" s="5" t="n">
        <v>1</v>
      </c>
      <c r="AH4" s="5" t="s">
        <v>60</v>
      </c>
      <c r="AK4" s="5"/>
    </row>
    <row r="5" s="9" customFormat="true" ht="237.75" hidden="false" customHeight="true" outlineLevel="0" collapsed="false">
      <c r="A5" s="8" t="s">
        <v>61</v>
      </c>
      <c r="C5" s="8" t="s">
        <v>62</v>
      </c>
      <c r="D5" s="8" t="s">
        <v>39</v>
      </c>
      <c r="E5" s="8" t="n">
        <v>1</v>
      </c>
      <c r="F5" s="0" t="s">
        <v>63</v>
      </c>
      <c r="G5" s="8" t="s">
        <v>55</v>
      </c>
      <c r="H5" s="8" t="n">
        <v>2009</v>
      </c>
      <c r="I5" s="8" t="n">
        <v>2029</v>
      </c>
      <c r="J5" s="8" t="n">
        <v>2029</v>
      </c>
      <c r="K5" s="8"/>
      <c r="L5" s="8"/>
      <c r="M5" s="8" t="n">
        <v>2039</v>
      </c>
      <c r="N5" s="8" t="s">
        <v>64</v>
      </c>
      <c r="O5" s="8"/>
      <c r="P5" s="5" t="n">
        <f aca="false">IF(M5, M5-H5)</f>
        <v>30</v>
      </c>
      <c r="Q5" s="8"/>
      <c r="R5" s="8"/>
      <c r="S5" s="10" t="s">
        <v>65</v>
      </c>
      <c r="T5" s="8" t="s">
        <v>18</v>
      </c>
      <c r="U5" s="8" t="n">
        <v>1</v>
      </c>
      <c r="V5" s="8" t="n">
        <v>0</v>
      </c>
      <c r="W5" s="8" t="n">
        <v>0</v>
      </c>
      <c r="X5" s="8" t="n">
        <v>0</v>
      </c>
      <c r="Y5" s="8" t="s">
        <v>66</v>
      </c>
      <c r="Z5" s="8" t="n">
        <v>0</v>
      </c>
      <c r="AA5" s="8" t="n">
        <v>1</v>
      </c>
      <c r="AB5" s="8" t="n">
        <v>1</v>
      </c>
      <c r="AC5" s="8" t="n">
        <v>0</v>
      </c>
      <c r="AD5" s="8" t="n">
        <v>0</v>
      </c>
      <c r="AE5" s="8" t="n">
        <v>0</v>
      </c>
      <c r="AF5" s="8" t="n">
        <v>0</v>
      </c>
      <c r="AG5" s="8" t="n">
        <v>0</v>
      </c>
      <c r="AH5" s="8" t="s">
        <v>45</v>
      </c>
      <c r="AK5" s="8"/>
    </row>
    <row r="6" customFormat="false" ht="13.5" hidden="false" customHeight="true" outlineLevel="0" collapsed="false">
      <c r="A6" s="5" t="s">
        <v>67</v>
      </c>
      <c r="C6" s="5" t="s">
        <v>68</v>
      </c>
      <c r="D6" s="5" t="s">
        <v>48</v>
      </c>
      <c r="E6" s="5" t="n">
        <v>2</v>
      </c>
      <c r="G6" s="5" t="s">
        <v>69</v>
      </c>
      <c r="H6" s="5" t="n">
        <v>1995</v>
      </c>
      <c r="I6" s="5" t="n">
        <v>2030</v>
      </c>
      <c r="J6" s="5" t="n">
        <v>2030</v>
      </c>
      <c r="K6" s="5"/>
      <c r="L6" s="5" t="n">
        <v>2030</v>
      </c>
      <c r="M6" s="5" t="n">
        <v>2030</v>
      </c>
      <c r="N6" s="5" t="s">
        <v>70</v>
      </c>
      <c r="O6" s="5" t="n">
        <v>54</v>
      </c>
      <c r="P6" s="5" t="n">
        <f aca="false">IF(M6, M6-H6)</f>
        <v>35</v>
      </c>
      <c r="Q6" s="5" t="n">
        <v>2021</v>
      </c>
      <c r="R6" s="5" t="n">
        <f aca="false">FALSE()</f>
        <v>0</v>
      </c>
      <c r="S6" s="7" t="s">
        <v>71</v>
      </c>
      <c r="T6" s="5" t="s">
        <v>18</v>
      </c>
      <c r="U6" s="5" t="n">
        <v>1</v>
      </c>
      <c r="V6" s="5" t="n">
        <v>0</v>
      </c>
      <c r="W6" s="5" t="n">
        <v>0</v>
      </c>
      <c r="X6" s="5" t="n">
        <v>0</v>
      </c>
      <c r="Y6" s="5" t="s">
        <v>72</v>
      </c>
      <c r="Z6" s="5" t="n">
        <v>0</v>
      </c>
      <c r="AA6" s="5" t="n">
        <v>0</v>
      </c>
      <c r="AB6" s="5" t="n">
        <v>0</v>
      </c>
      <c r="AC6" s="5" t="n">
        <v>0</v>
      </c>
      <c r="AD6" s="5" t="n">
        <v>0</v>
      </c>
      <c r="AE6" s="5" t="n">
        <v>1</v>
      </c>
      <c r="AF6" s="5" t="n">
        <v>0</v>
      </c>
      <c r="AG6" s="5" t="n">
        <v>0</v>
      </c>
      <c r="AH6" s="5" t="s">
        <v>60</v>
      </c>
      <c r="AK6" s="5"/>
    </row>
    <row r="7" customFormat="false" ht="364" hidden="false" customHeight="false" outlineLevel="0" collapsed="false">
      <c r="A7" s="5" t="s">
        <v>73</v>
      </c>
      <c r="C7" s="5" t="s">
        <v>74</v>
      </c>
      <c r="D7" s="5" t="s">
        <v>48</v>
      </c>
      <c r="E7" s="5"/>
      <c r="G7" s="5" t="s">
        <v>75</v>
      </c>
      <c r="H7" s="5" t="n">
        <v>2008</v>
      </c>
      <c r="I7" s="5" t="s">
        <v>76</v>
      </c>
      <c r="J7" s="5" t="n">
        <v>2033</v>
      </c>
      <c r="K7" s="5"/>
      <c r="L7" s="5" t="n">
        <v>2033</v>
      </c>
      <c r="M7" s="5"/>
      <c r="N7" s="5" t="s">
        <v>77</v>
      </c>
      <c r="O7" s="5" t="n">
        <v>35</v>
      </c>
      <c r="P7" s="5" t="n">
        <f aca="false">IF(M7, M7-H7)</f>
        <v>0</v>
      </c>
      <c r="Q7" s="5" t="n">
        <v>2053</v>
      </c>
      <c r="R7" s="5" t="n">
        <f aca="false">TRUE()</f>
        <v>1</v>
      </c>
      <c r="S7" s="7" t="s">
        <v>78</v>
      </c>
      <c r="T7" s="5" t="s">
        <v>18</v>
      </c>
      <c r="U7" s="5" t="n">
        <v>1</v>
      </c>
      <c r="V7" s="5" t="n">
        <v>0</v>
      </c>
      <c r="W7" s="5" t="n">
        <v>0</v>
      </c>
      <c r="X7" s="5" t="n">
        <v>0</v>
      </c>
      <c r="Y7" s="5" t="s">
        <v>27</v>
      </c>
      <c r="Z7" s="5" t="n">
        <v>0</v>
      </c>
      <c r="AA7" s="5" t="n">
        <v>0</v>
      </c>
      <c r="AB7" s="5" t="n">
        <v>0</v>
      </c>
      <c r="AC7" s="5" t="n">
        <v>0</v>
      </c>
      <c r="AD7" s="5" t="n">
        <v>1</v>
      </c>
      <c r="AE7" s="5" t="n">
        <v>0</v>
      </c>
      <c r="AF7" s="5" t="n">
        <v>0</v>
      </c>
      <c r="AG7" s="5" t="n">
        <v>0</v>
      </c>
      <c r="AH7" s="5" t="s">
        <v>45</v>
      </c>
      <c r="AI7" s="0" t="s">
        <v>79</v>
      </c>
      <c r="AK7" s="5"/>
    </row>
    <row r="8" customFormat="false" ht="13.5" hidden="false" customHeight="true" outlineLevel="0" collapsed="false">
      <c r="A8" s="5" t="s">
        <v>80</v>
      </c>
      <c r="C8" s="5" t="s">
        <v>81</v>
      </c>
      <c r="D8" s="5" t="s">
        <v>39</v>
      </c>
      <c r="E8" s="5" t="n">
        <v>2</v>
      </c>
      <c r="G8" s="5" t="s">
        <v>82</v>
      </c>
      <c r="H8" s="5" t="n">
        <v>1970</v>
      </c>
      <c r="I8" s="5" t="s">
        <v>83</v>
      </c>
      <c r="J8" s="5" t="n">
        <v>1979</v>
      </c>
      <c r="K8" s="5"/>
      <c r="L8" s="5" t="n">
        <v>1973</v>
      </c>
      <c r="M8" s="5" t="n">
        <v>1985</v>
      </c>
      <c r="N8" s="5" t="s">
        <v>84</v>
      </c>
      <c r="O8" s="5"/>
      <c r="P8" s="5" t="n">
        <f aca="false">IF(M8, M8-H8)</f>
        <v>15</v>
      </c>
      <c r="Q8" s="5"/>
      <c r="R8" s="5"/>
      <c r="S8" s="7" t="s">
        <v>85</v>
      </c>
      <c r="T8" s="5" t="s">
        <v>18</v>
      </c>
      <c r="U8" s="5" t="n">
        <v>1</v>
      </c>
      <c r="V8" s="5" t="n">
        <v>0</v>
      </c>
      <c r="W8" s="5" t="n">
        <v>0</v>
      </c>
      <c r="X8" s="5" t="n">
        <v>0</v>
      </c>
      <c r="Y8" s="5" t="s">
        <v>86</v>
      </c>
      <c r="Z8" s="5" t="n">
        <v>0</v>
      </c>
      <c r="AA8" s="5" t="n">
        <v>0</v>
      </c>
      <c r="AB8" s="5" t="n">
        <v>0</v>
      </c>
      <c r="AC8" s="5" t="n">
        <v>0</v>
      </c>
      <c r="AD8" s="5" t="n">
        <v>1</v>
      </c>
      <c r="AE8" s="5" t="n">
        <v>0</v>
      </c>
      <c r="AF8" s="5" t="n">
        <v>0</v>
      </c>
      <c r="AG8" s="5" t="n">
        <v>0</v>
      </c>
      <c r="AH8" s="5" t="s">
        <v>45</v>
      </c>
      <c r="AK8" s="5"/>
    </row>
    <row r="9" customFormat="false" ht="168" hidden="false" customHeight="true" outlineLevel="0" collapsed="false">
      <c r="A9" s="5" t="s">
        <v>87</v>
      </c>
      <c r="C9" s="5" t="s">
        <v>68</v>
      </c>
      <c r="D9" s="5" t="s">
        <v>48</v>
      </c>
      <c r="E9" s="5" t="n">
        <v>2</v>
      </c>
      <c r="G9" s="5" t="s">
        <v>69</v>
      </c>
      <c r="H9" s="5" t="n">
        <v>1995</v>
      </c>
      <c r="I9" s="5" t="n">
        <v>2050</v>
      </c>
      <c r="J9" s="5" t="n">
        <v>2050</v>
      </c>
      <c r="K9" s="5"/>
      <c r="L9" s="5" t="n">
        <v>2050</v>
      </c>
      <c r="M9" s="5" t="n">
        <v>2050</v>
      </c>
      <c r="N9" s="5" t="s">
        <v>88</v>
      </c>
      <c r="O9" s="5"/>
      <c r="P9" s="5" t="n">
        <f aca="false">IF(M9, M9-H9)</f>
        <v>55</v>
      </c>
      <c r="Q9" s="5"/>
      <c r="R9" s="5"/>
      <c r="S9" s="7" t="s">
        <v>89</v>
      </c>
      <c r="T9" s="5" t="s">
        <v>18</v>
      </c>
      <c r="U9" s="5" t="n">
        <v>1</v>
      </c>
      <c r="V9" s="5" t="n">
        <v>0</v>
      </c>
      <c r="W9" s="5" t="n">
        <v>0</v>
      </c>
      <c r="X9" s="5" t="n">
        <v>0</v>
      </c>
      <c r="Y9" s="5" t="s">
        <v>90</v>
      </c>
      <c r="Z9" s="5" t="n">
        <v>0</v>
      </c>
      <c r="AA9" s="5" t="n">
        <v>0</v>
      </c>
      <c r="AB9" s="5" t="n">
        <v>0</v>
      </c>
      <c r="AC9" s="5" t="n">
        <v>0</v>
      </c>
      <c r="AD9" s="5" t="n">
        <v>0</v>
      </c>
      <c r="AE9" s="5" t="n">
        <v>1</v>
      </c>
      <c r="AF9" s="5" t="n">
        <v>0</v>
      </c>
      <c r="AG9" s="5" t="n">
        <v>0</v>
      </c>
      <c r="AH9" s="5" t="s">
        <v>60</v>
      </c>
      <c r="AK9" s="5"/>
    </row>
    <row r="10" customFormat="false" ht="336" hidden="false" customHeight="false" outlineLevel="0" collapsed="false">
      <c r="A10" s="5" t="s">
        <v>91</v>
      </c>
      <c r="C10" s="5" t="s">
        <v>92</v>
      </c>
      <c r="D10" s="5" t="s">
        <v>39</v>
      </c>
      <c r="E10" s="5"/>
      <c r="G10" s="5" t="s">
        <v>49</v>
      </c>
      <c r="H10" s="5" t="n">
        <v>2008</v>
      </c>
      <c r="I10" s="5" t="s">
        <v>93</v>
      </c>
      <c r="J10" s="5" t="n">
        <v>2030</v>
      </c>
      <c r="K10" s="5"/>
      <c r="L10" s="5" t="n">
        <v>2030</v>
      </c>
      <c r="M10" s="5"/>
      <c r="N10" s="5" t="s">
        <v>94</v>
      </c>
      <c r="O10" s="5" t="n">
        <v>54</v>
      </c>
      <c r="P10" s="5" t="n">
        <f aca="false">IF(M10, M10-H10)</f>
        <v>0</v>
      </c>
      <c r="Q10" s="5" t="n">
        <v>2034</v>
      </c>
      <c r="R10" s="5" t="n">
        <f aca="false">TRUE()</f>
        <v>1</v>
      </c>
      <c r="S10" s="7" t="s">
        <v>95</v>
      </c>
      <c r="T10" s="5" t="s">
        <v>96</v>
      </c>
      <c r="U10" s="5" t="n">
        <v>1</v>
      </c>
      <c r="V10" s="5" t="n">
        <v>1</v>
      </c>
      <c r="W10" s="5" t="n">
        <v>0</v>
      </c>
      <c r="X10" s="5" t="n">
        <v>1</v>
      </c>
      <c r="Y10" s="5" t="s">
        <v>97</v>
      </c>
      <c r="Z10" s="5" t="n">
        <v>0</v>
      </c>
      <c r="AA10" s="5" t="n">
        <v>0</v>
      </c>
      <c r="AB10" s="5" t="n">
        <v>0</v>
      </c>
      <c r="AC10" s="5" t="n">
        <v>1</v>
      </c>
      <c r="AD10" s="5" t="n">
        <v>1</v>
      </c>
      <c r="AE10" s="5" t="n">
        <v>0</v>
      </c>
      <c r="AF10" s="5" t="n">
        <v>0</v>
      </c>
      <c r="AG10" s="5" t="n">
        <v>0</v>
      </c>
      <c r="AH10" s="5" t="s">
        <v>45</v>
      </c>
      <c r="AI10" s="0" t="s">
        <v>98</v>
      </c>
      <c r="AK10" s="5"/>
    </row>
    <row r="11" customFormat="false" ht="14" hidden="false" customHeight="false" outlineLevel="0" collapsed="false">
      <c r="A11" s="5" t="s">
        <v>99</v>
      </c>
      <c r="C11" s="5" t="s">
        <v>100</v>
      </c>
      <c r="D11" s="5" t="s">
        <v>101</v>
      </c>
      <c r="E11" s="5" t="n">
        <v>2</v>
      </c>
      <c r="G11" s="5" t="s">
        <v>40</v>
      </c>
      <c r="H11" s="5" t="n">
        <v>2011</v>
      </c>
      <c r="I11" s="5" t="s">
        <v>102</v>
      </c>
      <c r="J11" s="5" t="n">
        <v>2040</v>
      </c>
      <c r="K11" s="5"/>
      <c r="L11" s="5" t="n">
        <v>2040</v>
      </c>
      <c r="M11" s="5" t="n">
        <v>2040</v>
      </c>
      <c r="N11" s="5" t="s">
        <v>103</v>
      </c>
      <c r="O11" s="5" t="n">
        <v>42</v>
      </c>
      <c r="P11" s="5" t="n">
        <f aca="false">IF(M11, M11-H11)</f>
        <v>29</v>
      </c>
      <c r="Q11" s="5" t="n">
        <v>2049</v>
      </c>
      <c r="R11" s="5" t="n">
        <f aca="false">TRUE()</f>
        <v>1</v>
      </c>
      <c r="S11" s="7"/>
      <c r="T11" s="5" t="s">
        <v>18</v>
      </c>
      <c r="U11" s="5" t="n">
        <v>1</v>
      </c>
      <c r="V11" s="5" t="n">
        <v>0</v>
      </c>
      <c r="W11" s="5" t="n">
        <v>0</v>
      </c>
      <c r="X11" s="5" t="n">
        <v>0</v>
      </c>
      <c r="Y11" s="5" t="s">
        <v>104</v>
      </c>
      <c r="Z11" s="5" t="n">
        <v>0</v>
      </c>
      <c r="AA11" s="5" t="n">
        <v>0</v>
      </c>
      <c r="AB11" s="5" t="n">
        <v>0</v>
      </c>
      <c r="AC11" s="5" t="n">
        <v>0</v>
      </c>
      <c r="AD11" s="5" t="n">
        <v>0</v>
      </c>
      <c r="AE11" s="5" t="n">
        <v>1</v>
      </c>
      <c r="AF11" s="5" t="n">
        <v>0</v>
      </c>
      <c r="AG11" s="5" t="n">
        <v>0</v>
      </c>
      <c r="AH11" s="5" t="s">
        <v>45</v>
      </c>
      <c r="AK11" s="5" t="n">
        <v>1</v>
      </c>
    </row>
    <row r="12" customFormat="false" ht="195.75" hidden="false" customHeight="true" outlineLevel="0" collapsed="false">
      <c r="A12" s="0" t="s">
        <v>105</v>
      </c>
      <c r="C12" s="0" t="s">
        <v>106</v>
      </c>
      <c r="D12" s="0" t="s">
        <v>101</v>
      </c>
      <c r="H12" s="0" t="n">
        <v>2012</v>
      </c>
      <c r="L12" s="0" t="n">
        <v>3012</v>
      </c>
      <c r="M12" s="0" t="n">
        <v>3012</v>
      </c>
      <c r="N12" s="0" t="s">
        <v>107</v>
      </c>
      <c r="P12" s="5" t="n">
        <f aca="false">IF(M12, M12-H12)</f>
        <v>1000</v>
      </c>
      <c r="AK12" s="0" t="n">
        <v>1</v>
      </c>
    </row>
    <row r="13" customFormat="false" ht="14" hidden="false" customHeight="true" outlineLevel="0" collapsed="false">
      <c r="A13" s="5" t="s">
        <v>108</v>
      </c>
      <c r="C13" s="5" t="s">
        <v>109</v>
      </c>
      <c r="D13" s="5" t="s">
        <v>48</v>
      </c>
      <c r="E13" s="5" t="n">
        <v>2</v>
      </c>
      <c r="G13" s="5" t="s">
        <v>49</v>
      </c>
      <c r="H13" s="5" t="n">
        <v>2001</v>
      </c>
      <c r="I13" s="5" t="n">
        <v>2020</v>
      </c>
      <c r="J13" s="5" t="n">
        <v>2020</v>
      </c>
      <c r="K13" s="5"/>
      <c r="L13" s="5" t="n">
        <v>2020</v>
      </c>
      <c r="M13" s="5" t="n">
        <v>2020</v>
      </c>
      <c r="N13" s="5" t="s">
        <v>110</v>
      </c>
      <c r="O13" s="5" t="n">
        <v>84</v>
      </c>
      <c r="P13" s="5" t="n">
        <f aca="false">IF(M13, M13-H13)</f>
        <v>19</v>
      </c>
      <c r="Q13" s="5" t="n">
        <v>1997</v>
      </c>
      <c r="R13" s="5" t="n">
        <f aca="false">FALSE()</f>
        <v>0</v>
      </c>
      <c r="S13" s="7" t="s">
        <v>111</v>
      </c>
      <c r="T13" s="5" t="s">
        <v>18</v>
      </c>
      <c r="U13" s="5" t="n">
        <v>1</v>
      </c>
      <c r="V13" s="5" t="n">
        <v>0</v>
      </c>
      <c r="W13" s="5" t="n">
        <v>0</v>
      </c>
      <c r="X13" s="5" t="n">
        <v>0</v>
      </c>
      <c r="Y13" s="5" t="s">
        <v>112</v>
      </c>
      <c r="Z13" s="5" t="n">
        <v>0</v>
      </c>
      <c r="AA13" s="5" t="n">
        <v>0</v>
      </c>
      <c r="AB13" s="5" t="n">
        <v>0</v>
      </c>
      <c r="AC13" s="5" t="n">
        <v>0</v>
      </c>
      <c r="AD13" s="5" t="n">
        <v>0</v>
      </c>
      <c r="AE13" s="5" t="n">
        <v>1</v>
      </c>
      <c r="AF13" s="5" t="n">
        <v>0</v>
      </c>
      <c r="AG13" s="5" t="n">
        <v>0</v>
      </c>
      <c r="AH13" s="5" t="s">
        <v>45</v>
      </c>
      <c r="AK13" s="5"/>
    </row>
    <row r="14" customFormat="false" ht="56" hidden="false" customHeight="false" outlineLevel="0" collapsed="false">
      <c r="A14" s="5" t="s">
        <v>113</v>
      </c>
      <c r="C14" s="5" t="s">
        <v>114</v>
      </c>
      <c r="D14" s="5" t="s">
        <v>101</v>
      </c>
      <c r="E14" s="5" t="n">
        <v>2</v>
      </c>
      <c r="G14" s="5" t="s">
        <v>55</v>
      </c>
      <c r="H14" s="5" t="n">
        <v>1998</v>
      </c>
      <c r="I14" s="5" t="n">
        <v>2108</v>
      </c>
      <c r="J14" s="5" t="n">
        <v>2108</v>
      </c>
      <c r="K14" s="5"/>
      <c r="L14" s="5" t="n">
        <v>2108</v>
      </c>
      <c r="M14" s="5" t="n">
        <v>2108</v>
      </c>
      <c r="N14" s="5" t="s">
        <v>115</v>
      </c>
      <c r="O14" s="5" t="n">
        <v>66</v>
      </c>
      <c r="P14" s="5" t="n">
        <f aca="false">IF(M14, M14-H14)</f>
        <v>110</v>
      </c>
      <c r="Q14" s="5" t="n">
        <v>2012</v>
      </c>
      <c r="R14" s="5" t="n">
        <f aca="false">FALSE()</f>
        <v>0</v>
      </c>
      <c r="S14" s="7" t="s">
        <v>116</v>
      </c>
      <c r="T14" s="5" t="s">
        <v>18</v>
      </c>
      <c r="U14" s="5" t="n">
        <v>1</v>
      </c>
      <c r="V14" s="5" t="n">
        <v>0</v>
      </c>
      <c r="W14" s="5" t="n">
        <v>0</v>
      </c>
      <c r="X14" s="5" t="n">
        <v>0</v>
      </c>
      <c r="Y14" s="5" t="s">
        <v>117</v>
      </c>
      <c r="Z14" s="5" t="n">
        <v>0</v>
      </c>
      <c r="AA14" s="5" t="n">
        <v>0</v>
      </c>
      <c r="AB14" s="5" t="n">
        <v>0</v>
      </c>
      <c r="AC14" s="5" t="n">
        <v>0</v>
      </c>
      <c r="AD14" s="5" t="n">
        <v>0</v>
      </c>
      <c r="AE14" s="5" t="n">
        <v>0</v>
      </c>
      <c r="AF14" s="5" t="n">
        <v>0</v>
      </c>
      <c r="AG14" s="5" t="n">
        <v>1</v>
      </c>
      <c r="AH14" s="5" t="s">
        <v>60</v>
      </c>
      <c r="AK14" s="5"/>
    </row>
    <row r="15" customFormat="false" ht="168" hidden="false" customHeight="true" outlineLevel="0" collapsed="false">
      <c r="A15" s="5" t="s">
        <v>118</v>
      </c>
      <c r="C15" s="5" t="s">
        <v>119</v>
      </c>
      <c r="D15" s="5" t="s">
        <v>54</v>
      </c>
      <c r="E15" s="5" t="n">
        <v>2</v>
      </c>
      <c r="G15" s="5" t="s">
        <v>40</v>
      </c>
      <c r="H15" s="5" t="n">
        <v>2012</v>
      </c>
      <c r="I15" s="5" t="s">
        <v>120</v>
      </c>
      <c r="J15" s="5" t="n">
        <v>2027</v>
      </c>
      <c r="K15" s="5"/>
      <c r="L15" s="5" t="n">
        <v>2027</v>
      </c>
      <c r="M15" s="5" t="n">
        <v>2027</v>
      </c>
      <c r="N15" s="5" t="s">
        <v>121</v>
      </c>
      <c r="O15" s="5"/>
      <c r="P15" s="5" t="n">
        <f aca="false">IF(M15, M15-H15)</f>
        <v>15</v>
      </c>
      <c r="Q15" s="5"/>
      <c r="R15" s="5"/>
      <c r="S15" s="7"/>
      <c r="T15" s="5" t="s">
        <v>18</v>
      </c>
      <c r="U15" s="5" t="n">
        <v>1</v>
      </c>
      <c r="V15" s="5" t="n">
        <v>0</v>
      </c>
      <c r="W15" s="5" t="n">
        <v>0</v>
      </c>
      <c r="X15" s="5" t="n">
        <v>0</v>
      </c>
      <c r="Y15" s="5" t="s">
        <v>122</v>
      </c>
      <c r="Z15" s="5" t="n">
        <v>0</v>
      </c>
      <c r="AA15" s="5" t="n">
        <v>0</v>
      </c>
      <c r="AB15" s="5" t="n">
        <v>0</v>
      </c>
      <c r="AC15" s="5" t="n">
        <v>0</v>
      </c>
      <c r="AD15" s="5" t="n">
        <v>1</v>
      </c>
      <c r="AE15" s="5" t="n">
        <v>0</v>
      </c>
      <c r="AF15" s="5" t="n">
        <v>0</v>
      </c>
      <c r="AG15" s="5" t="n">
        <v>0</v>
      </c>
      <c r="AH15" s="5" t="s">
        <v>45</v>
      </c>
      <c r="AK15" s="5" t="n">
        <v>1</v>
      </c>
    </row>
    <row r="16" customFormat="false" ht="27.75" hidden="false" customHeight="true" outlineLevel="0" collapsed="false">
      <c r="A16" s="5" t="s">
        <v>123</v>
      </c>
      <c r="C16" s="5" t="s">
        <v>68</v>
      </c>
      <c r="D16" s="5" t="s">
        <v>48</v>
      </c>
      <c r="E16" s="5" t="n">
        <v>1</v>
      </c>
      <c r="G16" s="5" t="s">
        <v>69</v>
      </c>
      <c r="H16" s="5" t="n">
        <v>1995</v>
      </c>
      <c r="I16" s="5" t="s">
        <v>124</v>
      </c>
      <c r="J16" s="5" t="n">
        <v>2011</v>
      </c>
      <c r="K16" s="5"/>
      <c r="L16" s="5" t="n">
        <v>2004</v>
      </c>
      <c r="M16" s="5" t="n">
        <v>2019</v>
      </c>
      <c r="N16" s="5" t="s">
        <v>125</v>
      </c>
      <c r="O16" s="5" t="n">
        <v>40</v>
      </c>
      <c r="P16" s="5" t="n">
        <f aca="false">IF(M16, M16-H16)</f>
        <v>24</v>
      </c>
      <c r="Q16" s="5" t="n">
        <v>2035</v>
      </c>
      <c r="R16" s="5" t="n">
        <f aca="false">TRUE()</f>
        <v>1</v>
      </c>
      <c r="S16" s="7" t="s">
        <v>126</v>
      </c>
      <c r="T16" s="5" t="s">
        <v>18</v>
      </c>
      <c r="U16" s="5" t="n">
        <v>1</v>
      </c>
      <c r="V16" s="5" t="n">
        <v>0</v>
      </c>
      <c r="W16" s="5" t="n">
        <v>0</v>
      </c>
      <c r="X16" s="5" t="n">
        <v>0</v>
      </c>
      <c r="Y16" s="5" t="s">
        <v>127</v>
      </c>
      <c r="Z16" s="5" t="n">
        <v>0</v>
      </c>
      <c r="AA16" s="5" t="n">
        <v>0</v>
      </c>
      <c r="AB16" s="5" t="n">
        <v>0</v>
      </c>
      <c r="AC16" s="5" t="n">
        <v>0</v>
      </c>
      <c r="AD16" s="5" t="n">
        <v>0</v>
      </c>
      <c r="AE16" s="5" t="n">
        <v>1</v>
      </c>
      <c r="AF16" s="5" t="n">
        <v>0</v>
      </c>
      <c r="AG16" s="5" t="n">
        <v>0</v>
      </c>
      <c r="AH16" s="5" t="s">
        <v>60</v>
      </c>
      <c r="AK16" s="5"/>
    </row>
    <row r="17" customFormat="false" ht="266" hidden="false" customHeight="false" outlineLevel="0" collapsed="false">
      <c r="A17" s="5" t="s">
        <v>128</v>
      </c>
      <c r="C17" s="5" t="s">
        <v>38</v>
      </c>
      <c r="D17" s="5" t="s">
        <v>39</v>
      </c>
      <c r="E17" s="5" t="n">
        <v>2</v>
      </c>
      <c r="G17" s="5" t="s">
        <v>40</v>
      </c>
      <c r="H17" s="5" t="n">
        <v>2012</v>
      </c>
      <c r="I17" s="5" t="s">
        <v>129</v>
      </c>
      <c r="J17" s="5" t="n">
        <v>2100</v>
      </c>
      <c r="K17" s="5"/>
      <c r="L17" s="5" t="n">
        <v>2095</v>
      </c>
      <c r="M17" s="5"/>
      <c r="N17" s="5" t="s">
        <v>130</v>
      </c>
      <c r="O17" s="5"/>
      <c r="P17" s="5" t="n">
        <f aca="false">IF(M17, M17-H17)</f>
        <v>0</v>
      </c>
      <c r="Q17" s="5"/>
      <c r="R17" s="5" t="n">
        <f aca="false">FALSE()</f>
        <v>0</v>
      </c>
      <c r="S17" s="7" t="s">
        <v>131</v>
      </c>
      <c r="T17" s="5" t="s">
        <v>18</v>
      </c>
      <c r="U17" s="5" t="n">
        <v>1</v>
      </c>
      <c r="V17" s="5" t="n">
        <v>0</v>
      </c>
      <c r="W17" s="5" t="n">
        <v>0</v>
      </c>
      <c r="X17" s="5" t="n">
        <v>0</v>
      </c>
      <c r="Y17" s="5" t="s">
        <v>44</v>
      </c>
      <c r="Z17" s="5" t="n">
        <v>0</v>
      </c>
      <c r="AA17" s="5" t="n">
        <v>0</v>
      </c>
      <c r="AB17" s="5" t="n">
        <v>0</v>
      </c>
      <c r="AC17" s="5" t="n">
        <v>0</v>
      </c>
      <c r="AD17" s="5" t="n">
        <v>1</v>
      </c>
      <c r="AE17" s="5" t="n">
        <v>0</v>
      </c>
      <c r="AF17" s="5" t="n">
        <v>0</v>
      </c>
      <c r="AG17" s="5" t="n">
        <v>0</v>
      </c>
      <c r="AH17" s="5" t="s">
        <v>45</v>
      </c>
      <c r="AK17" s="5" t="n">
        <v>1</v>
      </c>
    </row>
    <row r="18" customFormat="false" ht="69.75" hidden="false" customHeight="true" outlineLevel="0" collapsed="false">
      <c r="A18" s="11" t="s">
        <v>132</v>
      </c>
      <c r="C18" s="11" t="s">
        <v>133</v>
      </c>
      <c r="D18" s="11" t="s">
        <v>101</v>
      </c>
      <c r="E18" s="11" t="n">
        <v>0</v>
      </c>
      <c r="G18" s="11" t="s">
        <v>134</v>
      </c>
      <c r="H18" s="11" t="n">
        <v>1994</v>
      </c>
      <c r="I18" s="11" t="n">
        <v>2035</v>
      </c>
      <c r="J18" s="11" t="n">
        <v>2035</v>
      </c>
      <c r="K18" s="11"/>
      <c r="L18" s="11" t="n">
        <v>2035</v>
      </c>
      <c r="M18" s="11" t="n">
        <v>2035</v>
      </c>
      <c r="N18" s="11" t="s">
        <v>135</v>
      </c>
      <c r="P18" s="5" t="n">
        <f aca="false">IF(M18, M18-H18)</f>
        <v>41</v>
      </c>
      <c r="Q18" s="11" t="s">
        <v>18</v>
      </c>
      <c r="R18" s="11" t="n">
        <v>1</v>
      </c>
      <c r="S18" s="7" t="s">
        <v>136</v>
      </c>
      <c r="T18" s="11" t="n">
        <v>0</v>
      </c>
      <c r="U18" s="11" t="n">
        <v>0</v>
      </c>
      <c r="V18" s="11" t="s">
        <v>137</v>
      </c>
      <c r="W18" s="11" t="n">
        <v>0</v>
      </c>
      <c r="X18" s="11" t="n">
        <v>1</v>
      </c>
      <c r="Y18" s="11" t="n">
        <v>0</v>
      </c>
      <c r="Z18" s="11" t="n">
        <v>0</v>
      </c>
      <c r="AA18" s="11" t="n">
        <v>0</v>
      </c>
      <c r="AB18" s="11" t="n">
        <v>0</v>
      </c>
      <c r="AC18" s="11" t="n">
        <v>0</v>
      </c>
      <c r="AD18" s="11" t="n">
        <v>0</v>
      </c>
      <c r="AE18" s="11" t="s">
        <v>45</v>
      </c>
      <c r="AK18" s="11"/>
    </row>
    <row r="19" customFormat="false" ht="42" hidden="false" customHeight="true" outlineLevel="0" collapsed="false">
      <c r="A19" s="5" t="s">
        <v>138</v>
      </c>
      <c r="C19" s="5" t="s">
        <v>139</v>
      </c>
      <c r="D19" s="5" t="s">
        <v>39</v>
      </c>
      <c r="E19" s="5" t="n">
        <v>2</v>
      </c>
      <c r="G19" s="5" t="s">
        <v>40</v>
      </c>
      <c r="H19" s="5" t="n">
        <v>2012</v>
      </c>
      <c r="I19" s="5" t="s">
        <v>140</v>
      </c>
      <c r="J19" s="5" t="n">
        <v>2112</v>
      </c>
      <c r="K19" s="5"/>
      <c r="L19" s="5" t="n">
        <v>2112</v>
      </c>
      <c r="M19" s="5" t="n">
        <v>2112</v>
      </c>
      <c r="N19" s="5" t="s">
        <v>141</v>
      </c>
      <c r="O19" s="5" t="n">
        <v>62</v>
      </c>
      <c r="P19" s="5" t="n">
        <f aca="false">IF(M19, M19-H19)</f>
        <v>100</v>
      </c>
      <c r="Q19" s="5" t="n">
        <v>2030</v>
      </c>
      <c r="R19" s="5" t="n">
        <f aca="false">FALSE()</f>
        <v>0</v>
      </c>
      <c r="S19" s="7"/>
      <c r="T19" s="5" t="s">
        <v>18</v>
      </c>
      <c r="U19" s="5" t="n">
        <v>1</v>
      </c>
      <c r="V19" s="5" t="n">
        <v>0</v>
      </c>
      <c r="W19" s="5" t="n">
        <v>0</v>
      </c>
      <c r="X19" s="5" t="n">
        <v>0</v>
      </c>
      <c r="Y19" s="5" t="s">
        <v>142</v>
      </c>
      <c r="Z19" s="5" t="n">
        <v>0</v>
      </c>
      <c r="AA19" s="5" t="n">
        <v>0</v>
      </c>
      <c r="AB19" s="5" t="n">
        <v>0</v>
      </c>
      <c r="AC19" s="5" t="n">
        <v>0</v>
      </c>
      <c r="AD19" s="5" t="n">
        <v>1</v>
      </c>
      <c r="AE19" s="5" t="n">
        <v>0</v>
      </c>
      <c r="AF19" s="5" t="n">
        <v>0</v>
      </c>
      <c r="AG19" s="5" t="n">
        <v>0</v>
      </c>
      <c r="AH19" s="5" t="s">
        <v>45</v>
      </c>
      <c r="AK19" s="5" t="n">
        <v>1</v>
      </c>
    </row>
    <row r="20" customFormat="false" ht="84" hidden="false" customHeight="true" outlineLevel="0" collapsed="false">
      <c r="A20" s="5" t="s">
        <v>143</v>
      </c>
      <c r="C20" s="5" t="s">
        <v>68</v>
      </c>
      <c r="D20" s="5" t="s">
        <v>48</v>
      </c>
      <c r="E20" s="5" t="n">
        <v>2</v>
      </c>
      <c r="G20" s="5" t="s">
        <v>69</v>
      </c>
      <c r="H20" s="5" t="n">
        <v>1995</v>
      </c>
      <c r="I20" s="5" t="n">
        <v>2010</v>
      </c>
      <c r="J20" s="5" t="n">
        <v>2010</v>
      </c>
      <c r="K20" s="5"/>
      <c r="L20" s="5" t="n">
        <v>2010</v>
      </c>
      <c r="M20" s="5" t="n">
        <v>2010</v>
      </c>
      <c r="N20" s="5" t="s">
        <v>144</v>
      </c>
      <c r="O20" s="5" t="n">
        <v>65</v>
      </c>
      <c r="P20" s="5" t="n">
        <f aca="false">IF(M20, M20-H20)</f>
        <v>15</v>
      </c>
      <c r="Q20" s="5" t="n">
        <v>2010</v>
      </c>
      <c r="R20" s="5" t="n">
        <f aca="false">FALSE()</f>
        <v>0</v>
      </c>
      <c r="S20" s="7" t="s">
        <v>145</v>
      </c>
      <c r="T20" s="5" t="s">
        <v>18</v>
      </c>
      <c r="U20" s="5" t="n">
        <v>1</v>
      </c>
      <c r="V20" s="5" t="n">
        <v>0</v>
      </c>
      <c r="W20" s="5" t="n">
        <v>0</v>
      </c>
      <c r="X20" s="5" t="n">
        <v>0</v>
      </c>
      <c r="Y20" s="5" t="s">
        <v>146</v>
      </c>
      <c r="Z20" s="5" t="n">
        <v>0</v>
      </c>
      <c r="AA20" s="5" t="n">
        <v>0</v>
      </c>
      <c r="AB20" s="5" t="n">
        <v>0</v>
      </c>
      <c r="AC20" s="5" t="n">
        <v>0</v>
      </c>
      <c r="AD20" s="5" t="n">
        <v>0</v>
      </c>
      <c r="AE20" s="5" t="n">
        <v>1</v>
      </c>
      <c r="AF20" s="5" t="n">
        <v>0</v>
      </c>
      <c r="AG20" s="5" t="n">
        <v>0</v>
      </c>
      <c r="AH20" s="5" t="s">
        <v>60</v>
      </c>
      <c r="AK20" s="5"/>
    </row>
    <row r="21" customFormat="false" ht="13.5" hidden="false" customHeight="true" outlineLevel="0" collapsed="false">
      <c r="A21" s="5" t="s">
        <v>147</v>
      </c>
      <c r="C21" s="5" t="s">
        <v>38</v>
      </c>
      <c r="D21" s="5" t="s">
        <v>39</v>
      </c>
      <c r="E21" s="5" t="n">
        <v>2</v>
      </c>
      <c r="G21" s="5" t="s">
        <v>40</v>
      </c>
      <c r="H21" s="5" t="n">
        <v>2012</v>
      </c>
      <c r="I21" s="5" t="s">
        <v>148</v>
      </c>
      <c r="J21" s="5" t="n">
        <v>2092</v>
      </c>
      <c r="K21" s="5"/>
      <c r="L21" s="5"/>
      <c r="M21" s="5" t="n">
        <v>2092</v>
      </c>
      <c r="N21" s="5" t="s">
        <v>149</v>
      </c>
      <c r="O21" s="5"/>
      <c r="P21" s="5" t="n">
        <f aca="false">IF(M21, M21-H21)</f>
        <v>80</v>
      </c>
      <c r="Q21" s="5"/>
      <c r="R21" s="5" t="n">
        <f aca="false">FALSE()</f>
        <v>0</v>
      </c>
      <c r="S21" s="7" t="s">
        <v>150</v>
      </c>
      <c r="T21" s="5" t="s">
        <v>18</v>
      </c>
      <c r="U21" s="5" t="n">
        <v>1</v>
      </c>
      <c r="V21" s="5" t="n">
        <v>0</v>
      </c>
      <c r="W21" s="5" t="n">
        <v>0</v>
      </c>
      <c r="X21" s="5" t="n">
        <v>0</v>
      </c>
      <c r="Y21" s="5" t="s">
        <v>44</v>
      </c>
      <c r="Z21" s="5" t="n">
        <v>0</v>
      </c>
      <c r="AA21" s="5" t="n">
        <v>0</v>
      </c>
      <c r="AB21" s="5" t="n">
        <v>0</v>
      </c>
      <c r="AC21" s="5" t="n">
        <v>0</v>
      </c>
      <c r="AD21" s="5" t="n">
        <v>1</v>
      </c>
      <c r="AE21" s="5" t="n">
        <v>0</v>
      </c>
      <c r="AF21" s="5" t="n">
        <v>0</v>
      </c>
      <c r="AG21" s="5" t="n">
        <v>0</v>
      </c>
      <c r="AH21" s="5" t="s">
        <v>45</v>
      </c>
      <c r="AK21" s="5" t="n">
        <v>1</v>
      </c>
    </row>
    <row r="22" customFormat="false" ht="69.75" hidden="false" customHeight="true" outlineLevel="0" collapsed="false">
      <c r="A22" s="5" t="s">
        <v>151</v>
      </c>
      <c r="C22" s="5" t="s">
        <v>152</v>
      </c>
      <c r="D22" s="5" t="s">
        <v>101</v>
      </c>
      <c r="E22" s="5"/>
      <c r="G22" s="5" t="s">
        <v>55</v>
      </c>
      <c r="H22" s="5" t="n">
        <v>1962</v>
      </c>
      <c r="I22" s="5" t="s">
        <v>153</v>
      </c>
      <c r="J22" s="5" t="n">
        <v>1978</v>
      </c>
      <c r="K22" s="5"/>
      <c r="L22" s="5" t="n">
        <v>1978</v>
      </c>
      <c r="M22" s="5" t="n">
        <v>1978</v>
      </c>
      <c r="N22" s="5" t="s">
        <v>154</v>
      </c>
      <c r="O22" s="5" t="n">
        <v>46</v>
      </c>
      <c r="P22" s="5" t="n">
        <f aca="false">IF(M22, M22-H22)</f>
        <v>16</v>
      </c>
      <c r="Q22" s="5" t="n">
        <v>1996</v>
      </c>
      <c r="R22" s="5" t="n">
        <f aca="false">TRUE()</f>
        <v>1</v>
      </c>
      <c r="S22" s="7" t="s">
        <v>155</v>
      </c>
      <c r="T22" s="5" t="s">
        <v>156</v>
      </c>
      <c r="U22" s="5" t="n">
        <v>1</v>
      </c>
      <c r="V22" s="5" t="n">
        <v>0</v>
      </c>
      <c r="W22" s="5" t="n">
        <v>1</v>
      </c>
      <c r="X22" s="5" t="n">
        <v>0</v>
      </c>
      <c r="Y22" s="5" t="s">
        <v>157</v>
      </c>
      <c r="Z22" s="5" t="n">
        <v>0</v>
      </c>
      <c r="AA22" s="5" t="n">
        <v>0</v>
      </c>
      <c r="AB22" s="5" t="n">
        <v>1</v>
      </c>
      <c r="AC22" s="5" t="n">
        <v>0</v>
      </c>
      <c r="AD22" s="5" t="n">
        <v>0</v>
      </c>
      <c r="AE22" s="5" t="n">
        <v>0</v>
      </c>
      <c r="AF22" s="5" t="n">
        <v>0</v>
      </c>
      <c r="AG22" s="5" t="n">
        <v>0</v>
      </c>
      <c r="AH22" s="5" t="s">
        <v>60</v>
      </c>
      <c r="AK22" s="5"/>
    </row>
    <row r="23" customFormat="false" ht="14" hidden="false" customHeight="false" outlineLevel="0" collapsed="false">
      <c r="A23" s="5" t="s">
        <v>158</v>
      </c>
      <c r="C23" s="5" t="s">
        <v>159</v>
      </c>
      <c r="D23" s="5" t="s">
        <v>54</v>
      </c>
      <c r="E23" s="5" t="n">
        <v>2</v>
      </c>
      <c r="G23" s="5" t="s">
        <v>40</v>
      </c>
      <c r="H23" s="5" t="n">
        <v>2012</v>
      </c>
      <c r="I23" s="5" t="s">
        <v>160</v>
      </c>
      <c r="J23" s="5" t="n">
        <v>2030</v>
      </c>
      <c r="K23" s="5"/>
      <c r="L23" s="5" t="n">
        <v>2030</v>
      </c>
      <c r="M23" s="5" t="n">
        <v>2030</v>
      </c>
      <c r="N23" s="5" t="s">
        <v>161</v>
      </c>
      <c r="O23" s="5"/>
      <c r="P23" s="5" t="n">
        <f aca="false">IF(M23, M23-H23)</f>
        <v>18</v>
      </c>
      <c r="Q23" s="5"/>
      <c r="R23" s="5"/>
      <c r="S23" s="7"/>
      <c r="T23" s="5" t="s">
        <v>18</v>
      </c>
      <c r="U23" s="5" t="n">
        <v>1</v>
      </c>
      <c r="V23" s="5" t="n">
        <v>0</v>
      </c>
      <c r="W23" s="5" t="n">
        <v>0</v>
      </c>
      <c r="X23" s="5" t="n">
        <v>0</v>
      </c>
      <c r="Y23" s="5" t="s">
        <v>162</v>
      </c>
      <c r="Z23" s="5" t="n">
        <v>0</v>
      </c>
      <c r="AA23" s="5" t="n">
        <v>0</v>
      </c>
      <c r="AB23" s="5" t="n">
        <v>0</v>
      </c>
      <c r="AC23" s="5" t="n">
        <v>0</v>
      </c>
      <c r="AD23" s="5" t="n">
        <v>1</v>
      </c>
      <c r="AE23" s="5" t="n">
        <v>0</v>
      </c>
      <c r="AF23" s="5" t="n">
        <v>0</v>
      </c>
      <c r="AG23" s="5" t="n">
        <v>0</v>
      </c>
      <c r="AH23" s="5" t="s">
        <v>45</v>
      </c>
      <c r="AK23" s="5" t="n">
        <v>1</v>
      </c>
    </row>
    <row r="24" customFormat="false" ht="97.5" hidden="false" customHeight="true" outlineLevel="0" collapsed="false">
      <c r="A24" s="5" t="s">
        <v>163</v>
      </c>
      <c r="C24" s="5" t="s">
        <v>164</v>
      </c>
      <c r="D24" s="5" t="s">
        <v>101</v>
      </c>
      <c r="E24" s="5" t="n">
        <v>0</v>
      </c>
      <c r="G24" s="5" t="s">
        <v>55</v>
      </c>
      <c r="H24" s="5" t="n">
        <v>2004</v>
      </c>
      <c r="I24" s="5" t="s">
        <v>165</v>
      </c>
      <c r="J24" s="5" t="n">
        <v>2029</v>
      </c>
      <c r="K24" s="5"/>
      <c r="L24" s="5"/>
      <c r="M24" s="5" t="n">
        <v>2054</v>
      </c>
      <c r="N24" s="5" t="s">
        <v>166</v>
      </c>
      <c r="O24" s="5" t="n">
        <v>47</v>
      </c>
      <c r="P24" s="5" t="n">
        <f aca="false">IF(M24, M24-H24)</f>
        <v>50</v>
      </c>
      <c r="Q24" s="5" t="n">
        <v>2037</v>
      </c>
      <c r="R24" s="5" t="n">
        <f aca="false">TRUE()</f>
        <v>1</v>
      </c>
      <c r="S24" s="7" t="s">
        <v>167</v>
      </c>
      <c r="T24" s="5" t="s">
        <v>168</v>
      </c>
      <c r="U24" s="5" t="n">
        <v>1</v>
      </c>
      <c r="V24" s="5" t="n">
        <v>0</v>
      </c>
      <c r="W24" s="5" t="n">
        <v>1</v>
      </c>
      <c r="X24" s="5" t="n">
        <v>1</v>
      </c>
      <c r="Y24" s="5" t="s">
        <v>169</v>
      </c>
      <c r="Z24" s="5" t="n">
        <v>0</v>
      </c>
      <c r="AA24" s="5" t="n">
        <v>0</v>
      </c>
      <c r="AB24" s="5" t="n">
        <v>1</v>
      </c>
      <c r="AC24" s="5" t="n">
        <v>0</v>
      </c>
      <c r="AD24" s="5" t="n">
        <v>1</v>
      </c>
      <c r="AE24" s="5" t="n">
        <v>0</v>
      </c>
      <c r="AF24" s="5" t="n">
        <v>0</v>
      </c>
      <c r="AG24" s="5" t="n">
        <v>0</v>
      </c>
      <c r="AH24" s="5" t="s">
        <v>45</v>
      </c>
      <c r="AK24" s="5"/>
    </row>
    <row r="25" customFormat="false" ht="97.5" hidden="false" customHeight="true" outlineLevel="0" collapsed="false">
      <c r="A25" s="5" t="s">
        <v>170</v>
      </c>
      <c r="C25" s="5" t="s">
        <v>171</v>
      </c>
      <c r="D25" s="5" t="s">
        <v>101</v>
      </c>
      <c r="E25" s="5" t="n">
        <v>0</v>
      </c>
      <c r="G25" s="5" t="s">
        <v>172</v>
      </c>
      <c r="H25" s="5" t="n">
        <v>2001</v>
      </c>
      <c r="I25" s="5" t="s">
        <v>173</v>
      </c>
      <c r="J25" s="5" t="n">
        <v>2050</v>
      </c>
      <c r="K25" s="5"/>
      <c r="L25" s="5"/>
      <c r="M25" s="5" t="n">
        <v>2101</v>
      </c>
      <c r="N25" s="5" t="s">
        <v>57</v>
      </c>
      <c r="O25" s="5"/>
      <c r="P25" s="5" t="n">
        <f aca="false">IF(M25, M25-H25)</f>
        <v>100</v>
      </c>
      <c r="Q25" s="5"/>
      <c r="R25" s="5"/>
      <c r="S25" s="7" t="s">
        <v>174</v>
      </c>
      <c r="T25" s="5" t="s">
        <v>175</v>
      </c>
      <c r="U25" s="5" t="n">
        <v>1</v>
      </c>
      <c r="V25" s="5" t="n">
        <v>0</v>
      </c>
      <c r="W25" s="5" t="n">
        <v>0</v>
      </c>
      <c r="X25" s="5" t="n">
        <v>0</v>
      </c>
      <c r="Y25" s="5" t="s">
        <v>176</v>
      </c>
      <c r="Z25" s="5" t="n">
        <v>0</v>
      </c>
      <c r="AA25" s="5" t="n">
        <v>0</v>
      </c>
      <c r="AB25" s="5" t="n">
        <v>0</v>
      </c>
      <c r="AC25" s="5" t="n">
        <v>0</v>
      </c>
      <c r="AD25" s="5" t="n">
        <v>0</v>
      </c>
      <c r="AE25" s="5" t="n">
        <v>1</v>
      </c>
      <c r="AF25" s="5" t="n">
        <v>0</v>
      </c>
      <c r="AG25" s="5" t="n">
        <v>0</v>
      </c>
      <c r="AH25" s="5" t="s">
        <v>45</v>
      </c>
      <c r="AK25" s="5"/>
    </row>
    <row r="26" customFormat="false" ht="168" hidden="false" customHeight="true" outlineLevel="0" collapsed="false">
      <c r="A26" s="5" t="s">
        <v>177</v>
      </c>
      <c r="C26" s="5" t="s">
        <v>178</v>
      </c>
      <c r="D26" s="5" t="s">
        <v>101</v>
      </c>
      <c r="E26" s="5" t="n">
        <v>0</v>
      </c>
      <c r="G26" s="5" t="s">
        <v>179</v>
      </c>
      <c r="H26" s="5" t="n">
        <v>2006</v>
      </c>
      <c r="I26" s="5" t="n">
        <v>2100</v>
      </c>
      <c r="J26" s="5" t="n">
        <v>2100</v>
      </c>
      <c r="K26" s="5"/>
      <c r="L26" s="5" t="n">
        <v>2100</v>
      </c>
      <c r="M26" s="5" t="n">
        <v>2100</v>
      </c>
      <c r="N26" s="5" t="s">
        <v>180</v>
      </c>
      <c r="O26" s="5" t="n">
        <v>61</v>
      </c>
      <c r="P26" s="5" t="n">
        <f aca="false">IF(M26, M26-H26)</f>
        <v>94</v>
      </c>
      <c r="Q26" s="5" t="n">
        <v>2025</v>
      </c>
      <c r="R26" s="5" t="n">
        <f aca="false">FALSE()</f>
        <v>0</v>
      </c>
      <c r="S26" s="7" t="s">
        <v>181</v>
      </c>
      <c r="T26" s="5" t="s">
        <v>18</v>
      </c>
      <c r="U26" s="5" t="n">
        <v>1</v>
      </c>
      <c r="V26" s="5" t="n">
        <v>0</v>
      </c>
      <c r="W26" s="5" t="n">
        <v>0</v>
      </c>
      <c r="X26" s="5" t="n">
        <v>0</v>
      </c>
      <c r="Y26" s="5" t="s">
        <v>27</v>
      </c>
      <c r="Z26" s="5" t="n">
        <v>0</v>
      </c>
      <c r="AA26" s="5" t="n">
        <v>0</v>
      </c>
      <c r="AB26" s="5" t="n">
        <v>0</v>
      </c>
      <c r="AC26" s="5" t="n">
        <v>0</v>
      </c>
      <c r="AD26" s="5" t="n">
        <v>1</v>
      </c>
      <c r="AE26" s="5" t="n">
        <v>0</v>
      </c>
      <c r="AF26" s="5" t="n">
        <v>0</v>
      </c>
      <c r="AG26" s="5" t="n">
        <v>0</v>
      </c>
      <c r="AH26" s="5" t="s">
        <v>182</v>
      </c>
      <c r="AK26" s="5"/>
    </row>
    <row r="27" customFormat="false" ht="42" hidden="false" customHeight="true" outlineLevel="0" collapsed="false">
      <c r="A27" s="5" t="s">
        <v>183</v>
      </c>
      <c r="C27" s="5" t="s">
        <v>184</v>
      </c>
      <c r="D27" s="5" t="s">
        <v>54</v>
      </c>
      <c r="E27" s="5" t="n">
        <v>0</v>
      </c>
      <c r="G27" s="5" t="s">
        <v>172</v>
      </c>
      <c r="H27" s="5" t="n">
        <v>2012</v>
      </c>
      <c r="I27" s="5" t="s">
        <v>185</v>
      </c>
      <c r="J27" s="5" t="n">
        <v>2099</v>
      </c>
      <c r="K27" s="5"/>
      <c r="L27" s="5" t="n">
        <v>2042</v>
      </c>
      <c r="M27" s="5" t="n">
        <v>2042</v>
      </c>
      <c r="N27" s="5" t="s">
        <v>186</v>
      </c>
      <c r="O27" s="5" t="n">
        <v>45</v>
      </c>
      <c r="P27" s="5" t="n">
        <f aca="false">IF(M27, M27-H27)</f>
        <v>30</v>
      </c>
      <c r="Q27" s="5" t="n">
        <v>2047</v>
      </c>
      <c r="R27" s="5" t="n">
        <f aca="false">FALSE()</f>
        <v>0</v>
      </c>
      <c r="S27" s="7" t="s">
        <v>187</v>
      </c>
      <c r="T27" s="5" t="s">
        <v>188</v>
      </c>
      <c r="U27" s="5" t="n">
        <v>1</v>
      </c>
      <c r="V27" s="5" t="n">
        <v>0</v>
      </c>
      <c r="W27" s="5" t="n">
        <v>0</v>
      </c>
      <c r="X27" s="5" t="n">
        <v>0</v>
      </c>
      <c r="Y27" s="5" t="s">
        <v>137</v>
      </c>
      <c r="Z27" s="5" t="n">
        <v>0</v>
      </c>
      <c r="AA27" s="5" t="n">
        <v>1</v>
      </c>
      <c r="AB27" s="5" t="n">
        <v>0</v>
      </c>
      <c r="AC27" s="5" t="n">
        <v>0</v>
      </c>
      <c r="AD27" s="5" t="n">
        <v>0</v>
      </c>
      <c r="AE27" s="5" t="n">
        <v>0</v>
      </c>
      <c r="AF27" s="5" t="n">
        <v>0</v>
      </c>
      <c r="AG27" s="5" t="n">
        <v>0</v>
      </c>
      <c r="AH27" s="5" t="s">
        <v>45</v>
      </c>
      <c r="AK27" s="5"/>
    </row>
    <row r="28" customFormat="false" ht="98" hidden="false" customHeight="true" outlineLevel="0" collapsed="false">
      <c r="A28" s="5" t="s">
        <v>189</v>
      </c>
      <c r="C28" s="5" t="s">
        <v>190</v>
      </c>
      <c r="D28" s="5" t="s">
        <v>39</v>
      </c>
      <c r="E28" s="5" t="n">
        <v>1</v>
      </c>
      <c r="G28" s="5" t="s">
        <v>191</v>
      </c>
      <c r="H28" s="5" t="n">
        <v>2008</v>
      </c>
      <c r="I28" s="5" t="s">
        <v>192</v>
      </c>
      <c r="J28" s="5" t="n">
        <v>2048</v>
      </c>
      <c r="K28" s="5"/>
      <c r="L28" s="5" t="n">
        <v>2048</v>
      </c>
      <c r="M28" s="5" t="n">
        <v>2048</v>
      </c>
      <c r="N28" s="5" t="s">
        <v>193</v>
      </c>
      <c r="O28" s="5"/>
      <c r="P28" s="5" t="n">
        <f aca="false">IF(M28, M28-H28)</f>
        <v>40</v>
      </c>
      <c r="Q28" s="5"/>
      <c r="R28" s="5"/>
      <c r="S28" s="7" t="s">
        <v>194</v>
      </c>
      <c r="T28" s="5" t="s">
        <v>195</v>
      </c>
      <c r="U28" s="5" t="n">
        <v>1</v>
      </c>
      <c r="V28" s="5" t="n">
        <v>0</v>
      </c>
      <c r="W28" s="5" t="n">
        <v>1</v>
      </c>
      <c r="X28" s="5" t="n">
        <v>0</v>
      </c>
      <c r="Y28" s="5" t="s">
        <v>196</v>
      </c>
      <c r="Z28" s="5" t="n">
        <v>0</v>
      </c>
      <c r="AA28" s="5" t="n">
        <v>1</v>
      </c>
      <c r="AB28" s="5" t="n">
        <v>1</v>
      </c>
      <c r="AC28" s="5" t="n">
        <v>0</v>
      </c>
      <c r="AD28" s="5" t="n">
        <v>0</v>
      </c>
      <c r="AE28" s="5" t="n">
        <v>0</v>
      </c>
      <c r="AF28" s="5" t="n">
        <v>0</v>
      </c>
      <c r="AG28" s="5" t="n">
        <v>0</v>
      </c>
      <c r="AH28" s="5" t="s">
        <v>197</v>
      </c>
      <c r="AK28" s="5"/>
    </row>
    <row r="29" customFormat="false" ht="56" hidden="false" customHeight="false" outlineLevel="0" collapsed="false">
      <c r="A29" s="5" t="s">
        <v>198</v>
      </c>
      <c r="C29" s="5" t="s">
        <v>199</v>
      </c>
      <c r="D29" s="5" t="s">
        <v>101</v>
      </c>
      <c r="E29" s="5" t="n">
        <v>2</v>
      </c>
      <c r="G29" s="5" t="s">
        <v>200</v>
      </c>
      <c r="H29" s="5" t="n">
        <v>2002</v>
      </c>
      <c r="I29" s="5" t="s">
        <v>201</v>
      </c>
      <c r="J29" s="5"/>
      <c r="K29" s="5"/>
      <c r="L29" s="5" t="n">
        <v>2009</v>
      </c>
      <c r="M29" s="5"/>
      <c r="N29" s="5" t="s">
        <v>202</v>
      </c>
      <c r="O29" s="5" t="n">
        <v>62</v>
      </c>
      <c r="P29" s="5" t="n">
        <f aca="false">IF(M29, M29-H29)</f>
        <v>0</v>
      </c>
      <c r="Q29" s="5" t="n">
        <v>2028</v>
      </c>
      <c r="R29" s="5" t="n">
        <f aca="false">FALSE()</f>
        <v>0</v>
      </c>
      <c r="S29" s="7" t="s">
        <v>203</v>
      </c>
      <c r="T29" s="5" t="s">
        <v>18</v>
      </c>
      <c r="U29" s="5" t="n">
        <v>1</v>
      </c>
      <c r="V29" s="5" t="n">
        <v>0</v>
      </c>
      <c r="W29" s="5" t="n">
        <v>0</v>
      </c>
      <c r="X29" s="5" t="n">
        <v>0</v>
      </c>
      <c r="Y29" s="5" t="s">
        <v>29</v>
      </c>
      <c r="Z29" s="5" t="n">
        <v>0</v>
      </c>
      <c r="AA29" s="5" t="n">
        <v>0</v>
      </c>
      <c r="AB29" s="5" t="n">
        <v>0</v>
      </c>
      <c r="AC29" s="5" t="n">
        <v>0</v>
      </c>
      <c r="AD29" s="5" t="n">
        <v>0</v>
      </c>
      <c r="AE29" s="5" t="n">
        <v>0</v>
      </c>
      <c r="AF29" s="5" t="n">
        <v>1</v>
      </c>
      <c r="AG29" s="5" t="n">
        <v>0</v>
      </c>
      <c r="AH29" s="5" t="s">
        <v>45</v>
      </c>
      <c r="AK29" s="5"/>
    </row>
    <row r="30" customFormat="false" ht="97.5" hidden="false" customHeight="true" outlineLevel="0" collapsed="false">
      <c r="A30" s="0" t="s">
        <v>204</v>
      </c>
      <c r="C30" s="0" t="s">
        <v>106</v>
      </c>
      <c r="D30" s="0" t="s">
        <v>48</v>
      </c>
      <c r="H30" s="0" t="n">
        <v>2012</v>
      </c>
      <c r="L30" s="0" t="n">
        <v>2035</v>
      </c>
      <c r="M30" s="0" t="n">
        <v>2035</v>
      </c>
      <c r="N30" s="0" t="s">
        <v>205</v>
      </c>
      <c r="P30" s="5" t="n">
        <f aca="false">IF(M30, M30-H30)</f>
        <v>23</v>
      </c>
      <c r="AK30" s="0" t="n">
        <v>1</v>
      </c>
    </row>
    <row r="31" customFormat="false" ht="42" hidden="false" customHeight="true" outlineLevel="0" collapsed="false">
      <c r="A31" s="5" t="s">
        <v>206</v>
      </c>
      <c r="C31" s="5" t="s">
        <v>38</v>
      </c>
      <c r="D31" s="5" t="s">
        <v>39</v>
      </c>
      <c r="E31" s="5" t="n">
        <v>2</v>
      </c>
      <c r="G31" s="5" t="s">
        <v>40</v>
      </c>
      <c r="H31" s="5" t="n">
        <v>2012</v>
      </c>
      <c r="I31" s="5" t="s">
        <v>207</v>
      </c>
      <c r="J31" s="5" t="n">
        <v>2200</v>
      </c>
      <c r="K31" s="5"/>
      <c r="L31" s="5" t="n">
        <v>2200</v>
      </c>
      <c r="M31" s="5" t="n">
        <v>2200</v>
      </c>
      <c r="N31" s="5" t="s">
        <v>208</v>
      </c>
      <c r="O31" s="5"/>
      <c r="P31" s="5" t="n">
        <f aca="false">IF(M31, M31-H31)</f>
        <v>188</v>
      </c>
      <c r="Q31" s="5"/>
      <c r="R31" s="5" t="n">
        <f aca="false">FALSE()</f>
        <v>0</v>
      </c>
      <c r="S31" s="7" t="s">
        <v>209</v>
      </c>
      <c r="T31" s="5" t="s">
        <v>18</v>
      </c>
      <c r="U31" s="5" t="n">
        <v>1</v>
      </c>
      <c r="V31" s="5" t="n">
        <v>0</v>
      </c>
      <c r="W31" s="5" t="n">
        <v>0</v>
      </c>
      <c r="X31" s="5" t="n">
        <v>0</v>
      </c>
      <c r="Y31" s="5" t="s">
        <v>44</v>
      </c>
      <c r="Z31" s="5" t="n">
        <v>0</v>
      </c>
      <c r="AA31" s="5" t="n">
        <v>0</v>
      </c>
      <c r="AB31" s="5" t="n">
        <v>0</v>
      </c>
      <c r="AC31" s="5" t="n">
        <v>0</v>
      </c>
      <c r="AD31" s="5" t="n">
        <v>1</v>
      </c>
      <c r="AE31" s="5" t="n">
        <v>0</v>
      </c>
      <c r="AF31" s="5" t="n">
        <v>0</v>
      </c>
      <c r="AG31" s="5" t="n">
        <v>0</v>
      </c>
      <c r="AH31" s="5" t="s">
        <v>45</v>
      </c>
      <c r="AK31" s="5" t="n">
        <v>1</v>
      </c>
    </row>
    <row r="32" customFormat="false" ht="56" hidden="false" customHeight="false" outlineLevel="0" collapsed="false">
      <c r="A32" s="5" t="s">
        <v>210</v>
      </c>
      <c r="C32" s="5" t="s">
        <v>199</v>
      </c>
      <c r="D32" s="5" t="s">
        <v>48</v>
      </c>
      <c r="E32" s="5" t="n">
        <v>2</v>
      </c>
      <c r="G32" s="5" t="s">
        <v>200</v>
      </c>
      <c r="H32" s="5" t="n">
        <v>2002</v>
      </c>
      <c r="I32" s="5" t="s">
        <v>211</v>
      </c>
      <c r="J32" s="5" t="n">
        <v>2029</v>
      </c>
      <c r="K32" s="5"/>
      <c r="L32" s="5"/>
      <c r="M32" s="5" t="n">
        <v>2029</v>
      </c>
      <c r="N32" s="5" t="s">
        <v>212</v>
      </c>
      <c r="O32" s="5" t="n">
        <v>62</v>
      </c>
      <c r="P32" s="5" t="n">
        <f aca="false">IF(M32, M32-H32)</f>
        <v>27</v>
      </c>
      <c r="Q32" s="5" t="n">
        <v>2028</v>
      </c>
      <c r="R32" s="5" t="n">
        <f aca="false">FALSE()</f>
        <v>0</v>
      </c>
      <c r="S32" s="7" t="s">
        <v>203</v>
      </c>
      <c r="T32" s="5" t="s">
        <v>18</v>
      </c>
      <c r="U32" s="5" t="n">
        <v>1</v>
      </c>
      <c r="V32" s="5" t="n">
        <v>0</v>
      </c>
      <c r="W32" s="5" t="n">
        <v>0</v>
      </c>
      <c r="X32" s="5" t="n">
        <v>0</v>
      </c>
      <c r="Y32" s="5" t="s">
        <v>29</v>
      </c>
      <c r="Z32" s="5" t="n">
        <v>0</v>
      </c>
      <c r="AA32" s="5" t="n">
        <v>0</v>
      </c>
      <c r="AB32" s="5" t="n">
        <v>0</v>
      </c>
      <c r="AC32" s="5" t="n">
        <v>0</v>
      </c>
      <c r="AD32" s="5" t="n">
        <v>0</v>
      </c>
      <c r="AE32" s="5" t="n">
        <v>0</v>
      </c>
      <c r="AF32" s="5" t="n">
        <v>1</v>
      </c>
      <c r="AG32" s="5" t="n">
        <v>0</v>
      </c>
      <c r="AH32" s="5" t="s">
        <v>45</v>
      </c>
      <c r="AK32" s="5"/>
    </row>
    <row r="33" customFormat="false" ht="42" hidden="false" customHeight="true" outlineLevel="0" collapsed="false">
      <c r="A33" s="0" t="s">
        <v>213</v>
      </c>
      <c r="C33" s="0" t="s">
        <v>214</v>
      </c>
      <c r="D33" s="0" t="s">
        <v>39</v>
      </c>
      <c r="H33" s="0" t="n">
        <v>2012</v>
      </c>
      <c r="L33" s="0" t="n">
        <v>2062</v>
      </c>
      <c r="M33" s="0" t="n">
        <v>2062</v>
      </c>
      <c r="N33" s="0" t="s">
        <v>215</v>
      </c>
      <c r="P33" s="5" t="n">
        <f aca="false">IF(M33, M33-H33)</f>
        <v>50</v>
      </c>
      <c r="S33" s="0" t="s">
        <v>216</v>
      </c>
      <c r="AK33" s="0" t="n">
        <v>1</v>
      </c>
    </row>
    <row r="34" customFormat="false" ht="13.5" hidden="false" customHeight="true" outlineLevel="0" collapsed="false">
      <c r="A34" s="5" t="s">
        <v>217</v>
      </c>
      <c r="C34" s="5" t="s">
        <v>218</v>
      </c>
      <c r="D34" s="5" t="s">
        <v>39</v>
      </c>
      <c r="E34" s="5" t="n">
        <v>2</v>
      </c>
      <c r="G34" s="5" t="s">
        <v>40</v>
      </c>
      <c r="H34" s="5" t="n">
        <v>2011</v>
      </c>
      <c r="I34" s="5" t="s">
        <v>219</v>
      </c>
      <c r="J34" s="5" t="n">
        <v>2062</v>
      </c>
      <c r="K34" s="5"/>
      <c r="L34" s="5" t="n">
        <v>2062</v>
      </c>
      <c r="M34" s="5" t="n">
        <v>2062</v>
      </c>
      <c r="N34" s="5" t="s">
        <v>220</v>
      </c>
      <c r="O34" s="5" t="n">
        <v>45</v>
      </c>
      <c r="P34" s="5" t="n">
        <f aca="false">IF(M34, M34-H34)</f>
        <v>51</v>
      </c>
      <c r="Q34" s="5" t="n">
        <v>2046</v>
      </c>
      <c r="R34" s="5" t="n">
        <f aca="false">FALSE()</f>
        <v>0</v>
      </c>
      <c r="S34" s="7"/>
      <c r="T34" s="5" t="s">
        <v>18</v>
      </c>
      <c r="U34" s="5" t="n">
        <v>1</v>
      </c>
      <c r="V34" s="5" t="n">
        <v>0</v>
      </c>
      <c r="W34" s="5" t="n">
        <v>0</v>
      </c>
      <c r="X34" s="5" t="n">
        <v>0</v>
      </c>
      <c r="Y34" s="5" t="s">
        <v>44</v>
      </c>
      <c r="Z34" s="5" t="n">
        <v>0</v>
      </c>
      <c r="AA34" s="5" t="n">
        <v>0</v>
      </c>
      <c r="AB34" s="5" t="n">
        <v>0</v>
      </c>
      <c r="AC34" s="5" t="n">
        <v>0</v>
      </c>
      <c r="AD34" s="5" t="n">
        <v>1</v>
      </c>
      <c r="AE34" s="5" t="n">
        <v>0</v>
      </c>
      <c r="AF34" s="5" t="n">
        <v>0</v>
      </c>
      <c r="AG34" s="5" t="n">
        <v>0</v>
      </c>
      <c r="AH34" s="5" t="s">
        <v>45</v>
      </c>
      <c r="AK34" s="5" t="n">
        <v>1</v>
      </c>
    </row>
    <row r="35" customFormat="false" ht="13.5" hidden="false" customHeight="true" outlineLevel="0" collapsed="false">
      <c r="A35" s="5" t="s">
        <v>221</v>
      </c>
      <c r="C35" s="5" t="s">
        <v>38</v>
      </c>
      <c r="D35" s="5" t="s">
        <v>54</v>
      </c>
      <c r="E35" s="5" t="n">
        <v>2</v>
      </c>
      <c r="G35" s="5" t="s">
        <v>40</v>
      </c>
      <c r="H35" s="5" t="n">
        <v>2012</v>
      </c>
      <c r="I35" s="5" t="s">
        <v>222</v>
      </c>
      <c r="J35" s="5" t="n">
        <v>2020</v>
      </c>
      <c r="K35" s="5"/>
      <c r="L35" s="5" t="n">
        <v>2020</v>
      </c>
      <c r="M35" s="5" t="n">
        <v>2020</v>
      </c>
      <c r="N35" s="5" t="s">
        <v>223</v>
      </c>
      <c r="O35" s="5"/>
      <c r="P35" s="5" t="n">
        <f aca="false">IF(M35, M35-H35)</f>
        <v>8</v>
      </c>
      <c r="Q35" s="5"/>
      <c r="R35" s="5"/>
      <c r="S35" s="7"/>
      <c r="T35" s="5" t="s">
        <v>18</v>
      </c>
      <c r="U35" s="5" t="n">
        <v>1</v>
      </c>
      <c r="V35" s="5" t="n">
        <v>0</v>
      </c>
      <c r="W35" s="5" t="n">
        <v>0</v>
      </c>
      <c r="X35" s="5" t="n">
        <v>0</v>
      </c>
      <c r="Y35" s="5" t="s">
        <v>162</v>
      </c>
      <c r="Z35" s="5" t="n">
        <v>0</v>
      </c>
      <c r="AA35" s="5" t="n">
        <v>0</v>
      </c>
      <c r="AB35" s="5" t="n">
        <v>0</v>
      </c>
      <c r="AC35" s="5" t="n">
        <v>0</v>
      </c>
      <c r="AD35" s="5" t="n">
        <v>1</v>
      </c>
      <c r="AE35" s="5" t="n">
        <v>0</v>
      </c>
      <c r="AF35" s="5" t="n">
        <v>0</v>
      </c>
      <c r="AG35" s="5" t="n">
        <v>0</v>
      </c>
      <c r="AH35" s="5" t="s">
        <v>45</v>
      </c>
      <c r="AK35" s="5" t="n">
        <v>1</v>
      </c>
    </row>
    <row r="36" customFormat="false" ht="13.5" hidden="false" customHeight="true" outlineLevel="0" collapsed="false">
      <c r="A36" s="0" t="s">
        <v>224</v>
      </c>
      <c r="C36" s="0" t="s">
        <v>38</v>
      </c>
      <c r="D36" s="0" t="s">
        <v>39</v>
      </c>
      <c r="H36" s="0" t="n">
        <v>2012</v>
      </c>
      <c r="L36" s="0" t="n">
        <v>2112</v>
      </c>
      <c r="M36" s="0" t="n">
        <v>2112</v>
      </c>
      <c r="N36" s="0" t="s">
        <v>225</v>
      </c>
      <c r="P36" s="5" t="n">
        <f aca="false">IF(M36, M36-H36)</f>
        <v>100</v>
      </c>
      <c r="S36" s="12" t="s">
        <v>226</v>
      </c>
      <c r="AK36" s="0" t="n">
        <v>1</v>
      </c>
    </row>
    <row r="37" customFormat="false" ht="42" hidden="false" customHeight="true" outlineLevel="0" collapsed="false">
      <c r="A37" s="5" t="s">
        <v>227</v>
      </c>
      <c r="C37" s="5" t="s">
        <v>228</v>
      </c>
      <c r="D37" s="5" t="s">
        <v>39</v>
      </c>
      <c r="E37" s="5" t="n">
        <v>0</v>
      </c>
      <c r="G37" s="5" t="s">
        <v>172</v>
      </c>
      <c r="H37" s="5" t="n">
        <v>2007</v>
      </c>
      <c r="I37" s="5" t="s">
        <v>229</v>
      </c>
      <c r="J37" s="5" t="n">
        <v>2053</v>
      </c>
      <c r="K37" s="5"/>
      <c r="L37" s="5"/>
      <c r="M37" s="5" t="n">
        <v>2100</v>
      </c>
      <c r="N37" s="5" t="s">
        <v>230</v>
      </c>
      <c r="O37" s="5"/>
      <c r="P37" s="5" t="n">
        <f aca="false">IF(M37, M37-H37)</f>
        <v>93</v>
      </c>
      <c r="Q37" s="5"/>
      <c r="R37" s="5"/>
      <c r="S37" s="7" t="s">
        <v>231</v>
      </c>
      <c r="T37" s="5" t="s">
        <v>232</v>
      </c>
      <c r="U37" s="5" t="n">
        <v>1</v>
      </c>
      <c r="V37" s="5" t="n">
        <v>0</v>
      </c>
      <c r="W37" s="5" t="n">
        <v>0</v>
      </c>
      <c r="X37" s="5" t="n">
        <v>1</v>
      </c>
      <c r="Y37" s="5" t="s">
        <v>27</v>
      </c>
      <c r="Z37" s="5" t="n">
        <v>0</v>
      </c>
      <c r="AA37" s="5" t="n">
        <v>0</v>
      </c>
      <c r="AB37" s="5" t="n">
        <v>0</v>
      </c>
      <c r="AC37" s="5" t="n">
        <v>0</v>
      </c>
      <c r="AD37" s="5" t="n">
        <v>1</v>
      </c>
      <c r="AE37" s="5" t="n">
        <v>0</v>
      </c>
      <c r="AF37" s="5" t="n">
        <v>0</v>
      </c>
      <c r="AG37" s="5" t="n">
        <v>0</v>
      </c>
      <c r="AH37" s="5" t="s">
        <v>45</v>
      </c>
      <c r="AK37" s="5"/>
    </row>
    <row r="38" customFormat="false" ht="182" hidden="false" customHeight="false" outlineLevel="0" collapsed="false">
      <c r="A38" s="5" t="s">
        <v>233</v>
      </c>
      <c r="C38" s="5" t="s">
        <v>234</v>
      </c>
      <c r="D38" s="5" t="s">
        <v>39</v>
      </c>
      <c r="E38" s="5" t="n">
        <v>2</v>
      </c>
      <c r="G38" s="5" t="s">
        <v>172</v>
      </c>
      <c r="H38" s="5" t="n">
        <v>1970</v>
      </c>
      <c r="I38" s="5" t="s">
        <v>235</v>
      </c>
      <c r="J38" s="5" t="n">
        <v>1993</v>
      </c>
      <c r="K38" s="5"/>
      <c r="L38" s="5" t="n">
        <v>1976</v>
      </c>
      <c r="M38" s="5" t="n">
        <v>1976</v>
      </c>
      <c r="N38" s="5" t="s">
        <v>236</v>
      </c>
      <c r="O38" s="5" t="n">
        <v>47</v>
      </c>
      <c r="P38" s="5" t="n">
        <f aca="false">IF(M38, M38-H38)</f>
        <v>6</v>
      </c>
      <c r="Q38" s="5" t="n">
        <v>2003</v>
      </c>
      <c r="R38" s="5" t="n">
        <f aca="false">TRUE()</f>
        <v>1</v>
      </c>
      <c r="S38" s="7" t="s">
        <v>237</v>
      </c>
      <c r="T38" s="5" t="s">
        <v>238</v>
      </c>
      <c r="U38" s="5" t="n">
        <v>1</v>
      </c>
      <c r="V38" s="5" t="n">
        <v>1</v>
      </c>
      <c r="W38" s="5" t="n">
        <v>0</v>
      </c>
      <c r="X38" s="5" t="n">
        <v>0</v>
      </c>
      <c r="Y38" s="5" t="s">
        <v>239</v>
      </c>
      <c r="Z38" s="5" t="n">
        <v>0</v>
      </c>
      <c r="AA38" s="5" t="n">
        <v>0</v>
      </c>
      <c r="AB38" s="5" t="n">
        <v>1</v>
      </c>
      <c r="AC38" s="5" t="n">
        <v>1</v>
      </c>
      <c r="AD38" s="5" t="n">
        <v>1</v>
      </c>
      <c r="AE38" s="5" t="n">
        <v>0</v>
      </c>
      <c r="AF38" s="5" t="n">
        <v>0</v>
      </c>
      <c r="AG38" s="5" t="n">
        <v>0</v>
      </c>
      <c r="AH38" s="5" t="s">
        <v>45</v>
      </c>
      <c r="AK38" s="5"/>
    </row>
    <row r="39" customFormat="false" ht="13.5" hidden="false" customHeight="true" outlineLevel="0" collapsed="false">
      <c r="A39" s="5" t="s">
        <v>240</v>
      </c>
      <c r="C39" s="5" t="s">
        <v>241</v>
      </c>
      <c r="D39" s="5" t="s">
        <v>39</v>
      </c>
      <c r="E39" s="5" t="n">
        <v>1</v>
      </c>
      <c r="G39" s="5" t="s">
        <v>55</v>
      </c>
      <c r="H39" s="5" t="n">
        <v>1967</v>
      </c>
      <c r="I39" s="5" t="s">
        <v>242</v>
      </c>
      <c r="J39" s="5" t="n">
        <v>1997</v>
      </c>
      <c r="K39" s="5"/>
      <c r="L39" s="5"/>
      <c r="M39" s="5" t="n">
        <v>1992</v>
      </c>
      <c r="N39" s="5" t="s">
        <v>243</v>
      </c>
      <c r="O39" s="5" t="n">
        <v>40</v>
      </c>
      <c r="P39" s="5" t="n">
        <f aca="false">IF(M39, M39-H39)</f>
        <v>25</v>
      </c>
      <c r="Q39" s="5" t="n">
        <v>2007</v>
      </c>
      <c r="R39" s="5" t="n">
        <f aca="false">TRUE()</f>
        <v>1</v>
      </c>
      <c r="S39" s="7" t="s">
        <v>244</v>
      </c>
      <c r="T39" s="5" t="s">
        <v>18</v>
      </c>
      <c r="U39" s="5" t="n">
        <v>1</v>
      </c>
      <c r="V39" s="5" t="n">
        <v>0</v>
      </c>
      <c r="W39" s="5" t="n">
        <v>0</v>
      </c>
      <c r="X39" s="5" t="n">
        <v>0</v>
      </c>
      <c r="Y39" s="5" t="s">
        <v>27</v>
      </c>
      <c r="Z39" s="5" t="n">
        <v>0</v>
      </c>
      <c r="AA39" s="5" t="n">
        <v>0</v>
      </c>
      <c r="AB39" s="5" t="n">
        <v>0</v>
      </c>
      <c r="AC39" s="5" t="n">
        <v>0</v>
      </c>
      <c r="AD39" s="5" t="n">
        <v>1</v>
      </c>
      <c r="AE39" s="5" t="n">
        <v>0</v>
      </c>
      <c r="AF39" s="5" t="n">
        <v>0</v>
      </c>
      <c r="AG39" s="5" t="n">
        <v>0</v>
      </c>
      <c r="AH39" s="5" t="s">
        <v>60</v>
      </c>
      <c r="AK39" s="5"/>
    </row>
    <row r="40" customFormat="false" ht="42" hidden="false" customHeight="true" outlineLevel="0" collapsed="false">
      <c r="A40" s="5" t="s">
        <v>245</v>
      </c>
      <c r="C40" s="5" t="s">
        <v>246</v>
      </c>
      <c r="D40" s="5" t="s">
        <v>39</v>
      </c>
      <c r="E40" s="5" t="n">
        <v>2</v>
      </c>
      <c r="G40" s="5" t="s">
        <v>247</v>
      </c>
      <c r="H40" s="5" t="n">
        <v>1977</v>
      </c>
      <c r="I40" s="5" t="n">
        <v>1987</v>
      </c>
      <c r="J40" s="5" t="n">
        <v>1987</v>
      </c>
      <c r="K40" s="5"/>
      <c r="L40" s="5" t="n">
        <v>1987</v>
      </c>
      <c r="M40" s="5" t="n">
        <v>1987</v>
      </c>
      <c r="N40" s="5" t="s">
        <v>248</v>
      </c>
      <c r="O40" s="5" t="n">
        <v>29</v>
      </c>
      <c r="P40" s="5" t="n">
        <f aca="false">IF(M40, M40-H40)</f>
        <v>10</v>
      </c>
      <c r="Q40" s="5" t="n">
        <v>2028</v>
      </c>
      <c r="R40" s="5" t="n">
        <f aca="false">TRUE()</f>
        <v>1</v>
      </c>
      <c r="S40" s="7" t="s">
        <v>249</v>
      </c>
      <c r="T40" s="5" t="s">
        <v>250</v>
      </c>
      <c r="U40" s="5" t="n">
        <v>1</v>
      </c>
      <c r="V40" s="5" t="n">
        <v>0</v>
      </c>
      <c r="W40" s="5" t="n">
        <v>1</v>
      </c>
      <c r="X40" s="5" t="n">
        <v>0</v>
      </c>
      <c r="Y40" s="5" t="s">
        <v>251</v>
      </c>
      <c r="Z40" s="5" t="n">
        <v>0</v>
      </c>
      <c r="AA40" s="5" t="n">
        <v>0</v>
      </c>
      <c r="AB40" s="5" t="n">
        <v>1</v>
      </c>
      <c r="AC40" s="5" t="n">
        <v>0</v>
      </c>
      <c r="AD40" s="5" t="n">
        <v>0</v>
      </c>
      <c r="AE40" s="5" t="n">
        <v>0</v>
      </c>
      <c r="AF40" s="5" t="n">
        <v>0</v>
      </c>
      <c r="AG40" s="5" t="n">
        <v>0</v>
      </c>
      <c r="AH40" s="5" t="s">
        <v>45</v>
      </c>
      <c r="AK40" s="5"/>
    </row>
    <row r="41" customFormat="false" ht="126" hidden="false" customHeight="false" outlineLevel="0" collapsed="false">
      <c r="A41" s="5" t="s">
        <v>245</v>
      </c>
      <c r="C41" s="5" t="s">
        <v>252</v>
      </c>
      <c r="D41" s="5" t="s">
        <v>39</v>
      </c>
      <c r="E41" s="5" t="n">
        <v>2</v>
      </c>
      <c r="G41" s="5" t="s">
        <v>55</v>
      </c>
      <c r="H41" s="5" t="n">
        <v>1988</v>
      </c>
      <c r="I41" s="5" t="s">
        <v>253</v>
      </c>
      <c r="J41" s="5" t="n">
        <v>2010</v>
      </c>
      <c r="K41" s="5"/>
      <c r="L41" s="5" t="n">
        <v>2028</v>
      </c>
      <c r="M41" s="5" t="n">
        <v>2028</v>
      </c>
      <c r="N41" s="5" t="s">
        <v>254</v>
      </c>
      <c r="O41" s="5" t="n">
        <v>42</v>
      </c>
      <c r="P41" s="5" t="n">
        <f aca="false">IF(M41, M41-H41)</f>
        <v>40</v>
      </c>
      <c r="Q41" s="5" t="n">
        <v>2028</v>
      </c>
      <c r="R41" s="5" t="n">
        <f aca="false">TRUE()</f>
        <v>1</v>
      </c>
      <c r="S41" s="7" t="s">
        <v>255</v>
      </c>
      <c r="T41" s="5" t="s">
        <v>256</v>
      </c>
      <c r="U41" s="5" t="n">
        <v>1</v>
      </c>
      <c r="V41" s="5" t="n">
        <v>1</v>
      </c>
      <c r="W41" s="5" t="n">
        <v>0</v>
      </c>
      <c r="X41" s="5" t="n">
        <v>1</v>
      </c>
      <c r="Y41" s="5" t="s">
        <v>257</v>
      </c>
      <c r="Z41" s="5" t="n">
        <v>0</v>
      </c>
      <c r="AA41" s="5" t="n">
        <v>1</v>
      </c>
      <c r="AB41" s="5" t="n">
        <v>0</v>
      </c>
      <c r="AC41" s="5" t="n">
        <v>0</v>
      </c>
      <c r="AD41" s="5" t="n">
        <v>1</v>
      </c>
      <c r="AE41" s="5" t="n">
        <v>0</v>
      </c>
      <c r="AF41" s="5" t="n">
        <v>0</v>
      </c>
      <c r="AG41" s="5" t="n">
        <v>0</v>
      </c>
      <c r="AH41" s="5" t="s">
        <v>45</v>
      </c>
      <c r="AK41" s="5"/>
    </row>
    <row r="42" customFormat="false" ht="13.5" hidden="false" customHeight="true" outlineLevel="0" collapsed="false">
      <c r="A42" s="5" t="s">
        <v>245</v>
      </c>
      <c r="C42" s="5" t="s">
        <v>258</v>
      </c>
      <c r="D42" s="5" t="s">
        <v>39</v>
      </c>
      <c r="E42" s="5"/>
      <c r="G42" s="5"/>
      <c r="H42" s="5" t="n">
        <v>1998</v>
      </c>
      <c r="I42" s="5"/>
      <c r="J42" s="5"/>
      <c r="K42" s="5"/>
      <c r="L42" s="5" t="n">
        <v>2028</v>
      </c>
      <c r="M42" s="5" t="n">
        <v>2038</v>
      </c>
      <c r="N42" s="5" t="s">
        <v>259</v>
      </c>
      <c r="O42" s="5"/>
      <c r="P42" s="5" t="n">
        <f aca="false">IF(M42, M42-H42)</f>
        <v>40</v>
      </c>
      <c r="Q42" s="5"/>
      <c r="R42" s="5"/>
      <c r="S42" s="7" t="s">
        <v>260</v>
      </c>
      <c r="T42" s="5"/>
      <c r="U42" s="5"/>
      <c r="V42" s="5"/>
      <c r="W42" s="5"/>
      <c r="X42" s="5"/>
      <c r="Y42" s="5"/>
      <c r="Z42" s="5"/>
      <c r="AA42" s="5"/>
      <c r="AB42" s="5"/>
      <c r="AC42" s="5"/>
      <c r="AD42" s="5"/>
      <c r="AE42" s="5"/>
      <c r="AF42" s="5"/>
      <c r="AG42" s="5"/>
      <c r="AH42" s="5"/>
      <c r="AK42" s="5"/>
    </row>
    <row r="43" customFormat="false" ht="13.5" hidden="false" customHeight="true" outlineLevel="0" collapsed="false">
      <c r="A43" s="5" t="s">
        <v>261</v>
      </c>
      <c r="C43" s="5" t="s">
        <v>68</v>
      </c>
      <c r="D43" s="5" t="s">
        <v>48</v>
      </c>
      <c r="E43" s="5" t="n">
        <v>0</v>
      </c>
      <c r="G43" s="5" t="s">
        <v>69</v>
      </c>
      <c r="H43" s="5" t="n">
        <v>1995</v>
      </c>
      <c r="I43" s="5" t="s">
        <v>262</v>
      </c>
      <c r="J43" s="5" t="n">
        <v>2095</v>
      </c>
      <c r="K43" s="5"/>
      <c r="L43" s="5" t="n">
        <v>2040</v>
      </c>
      <c r="M43" s="5" t="n">
        <v>2150</v>
      </c>
      <c r="N43" s="5" t="s">
        <v>263</v>
      </c>
      <c r="O43" s="5" t="n">
        <v>31</v>
      </c>
      <c r="P43" s="5" t="n">
        <f aca="false">IF(M43, M43-H43)</f>
        <v>155</v>
      </c>
      <c r="Q43" s="5" t="n">
        <v>2044</v>
      </c>
      <c r="R43" s="5" t="n">
        <f aca="false">FALSE()</f>
        <v>0</v>
      </c>
      <c r="S43" s="7" t="s">
        <v>264</v>
      </c>
      <c r="T43" s="5" t="s">
        <v>18</v>
      </c>
      <c r="U43" s="5" t="n">
        <v>1</v>
      </c>
      <c r="V43" s="5" t="n">
        <v>0</v>
      </c>
      <c r="W43" s="5" t="n">
        <v>0</v>
      </c>
      <c r="X43" s="5" t="n">
        <v>0</v>
      </c>
      <c r="Y43" s="5" t="s">
        <v>265</v>
      </c>
      <c r="Z43" s="5" t="n">
        <v>0</v>
      </c>
      <c r="AA43" s="5" t="n">
        <v>0</v>
      </c>
      <c r="AB43" s="5" t="n">
        <v>0</v>
      </c>
      <c r="AC43" s="5" t="n">
        <v>0</v>
      </c>
      <c r="AD43" s="5" t="n">
        <v>0</v>
      </c>
      <c r="AE43" s="5" t="n">
        <v>1</v>
      </c>
      <c r="AF43" s="5" t="n">
        <v>0</v>
      </c>
      <c r="AG43" s="5" t="n">
        <v>0</v>
      </c>
      <c r="AH43" s="5" t="s">
        <v>60</v>
      </c>
      <c r="AK43" s="5"/>
    </row>
    <row r="44" customFormat="false" ht="14" hidden="false" customHeight="false" outlineLevel="0" collapsed="false">
      <c r="A44" s="5" t="s">
        <v>266</v>
      </c>
      <c r="C44" s="5" t="s">
        <v>267</v>
      </c>
      <c r="D44" s="5" t="s">
        <v>39</v>
      </c>
      <c r="E44" s="5" t="n">
        <v>2</v>
      </c>
      <c r="G44" s="5" t="s">
        <v>40</v>
      </c>
      <c r="H44" s="5" t="n">
        <v>2012</v>
      </c>
      <c r="I44" s="5" t="s">
        <v>268</v>
      </c>
      <c r="J44" s="5" t="n">
        <v>2050</v>
      </c>
      <c r="K44" s="5"/>
      <c r="L44" s="5" t="n">
        <v>2050</v>
      </c>
      <c r="M44" s="5" t="n">
        <v>2050</v>
      </c>
      <c r="N44" s="5" t="s">
        <v>269</v>
      </c>
      <c r="O44" s="5"/>
      <c r="P44" s="5" t="n">
        <f aca="false">IF(M44, M44-H44)</f>
        <v>38</v>
      </c>
      <c r="Q44" s="5"/>
      <c r="R44" s="5"/>
      <c r="S44" s="7"/>
      <c r="T44" s="5" t="s">
        <v>18</v>
      </c>
      <c r="U44" s="5" t="n">
        <v>1</v>
      </c>
      <c r="V44" s="5" t="n">
        <v>0</v>
      </c>
      <c r="W44" s="5" t="n">
        <v>0</v>
      </c>
      <c r="X44" s="5" t="n">
        <v>0</v>
      </c>
      <c r="Y44" s="5" t="s">
        <v>270</v>
      </c>
      <c r="Z44" s="5" t="n">
        <v>0</v>
      </c>
      <c r="AA44" s="5" t="n">
        <v>0</v>
      </c>
      <c r="AB44" s="5" t="n">
        <v>0</v>
      </c>
      <c r="AC44" s="5" t="n">
        <v>0</v>
      </c>
      <c r="AD44" s="5" t="n">
        <v>1</v>
      </c>
      <c r="AE44" s="5" t="n">
        <v>0</v>
      </c>
      <c r="AF44" s="5" t="n">
        <v>0</v>
      </c>
      <c r="AG44" s="5" t="n">
        <v>0</v>
      </c>
      <c r="AH44" s="5" t="s">
        <v>45</v>
      </c>
      <c r="AK44" s="5" t="n">
        <v>1</v>
      </c>
    </row>
    <row r="45" customFormat="false" ht="84" hidden="false" customHeight="true" outlineLevel="0" collapsed="false">
      <c r="A45" s="5" t="s">
        <v>271</v>
      </c>
      <c r="C45" s="5" t="s">
        <v>38</v>
      </c>
      <c r="D45" s="5" t="s">
        <v>54</v>
      </c>
      <c r="E45" s="5" t="n">
        <v>2</v>
      </c>
      <c r="G45" s="5" t="s">
        <v>40</v>
      </c>
      <c r="H45" s="5" t="n">
        <v>2012</v>
      </c>
      <c r="I45" s="5" t="s">
        <v>272</v>
      </c>
      <c r="J45" s="5" t="n">
        <v>2032</v>
      </c>
      <c r="K45" s="5"/>
      <c r="L45" s="5" t="n">
        <v>2032</v>
      </c>
      <c r="M45" s="5" t="n">
        <v>2032</v>
      </c>
      <c r="N45" s="5" t="s">
        <v>273</v>
      </c>
      <c r="O45" s="5"/>
      <c r="P45" s="5" t="n">
        <f aca="false">IF(M45, M45-H45)</f>
        <v>20</v>
      </c>
      <c r="Q45" s="5"/>
      <c r="R45" s="5"/>
      <c r="S45" s="7"/>
      <c r="T45" s="5" t="s">
        <v>18</v>
      </c>
      <c r="U45" s="5" t="n">
        <v>1</v>
      </c>
      <c r="V45" s="5" t="n">
        <v>0</v>
      </c>
      <c r="W45" s="5" t="n">
        <v>0</v>
      </c>
      <c r="X45" s="5" t="n">
        <v>0</v>
      </c>
      <c r="Y45" s="5" t="s">
        <v>162</v>
      </c>
      <c r="Z45" s="5" t="n">
        <v>0</v>
      </c>
      <c r="AA45" s="5" t="n">
        <v>0</v>
      </c>
      <c r="AB45" s="5" t="n">
        <v>0</v>
      </c>
      <c r="AC45" s="5" t="n">
        <v>0</v>
      </c>
      <c r="AD45" s="5" t="n">
        <v>1</v>
      </c>
      <c r="AE45" s="5" t="n">
        <v>0</v>
      </c>
      <c r="AF45" s="5" t="n">
        <v>0</v>
      </c>
      <c r="AG45" s="5" t="n">
        <v>0</v>
      </c>
      <c r="AH45" s="5" t="s">
        <v>45</v>
      </c>
      <c r="AK45" s="5" t="n">
        <v>1</v>
      </c>
    </row>
    <row r="46" customFormat="false" ht="14" hidden="false" customHeight="false" outlineLevel="0" collapsed="false">
      <c r="A46" s="5" t="s">
        <v>274</v>
      </c>
      <c r="C46" s="5" t="s">
        <v>38</v>
      </c>
      <c r="D46" s="5" t="s">
        <v>39</v>
      </c>
      <c r="E46" s="5" t="n">
        <v>2</v>
      </c>
      <c r="G46" s="5" t="s">
        <v>40</v>
      </c>
      <c r="H46" s="5" t="n">
        <v>2012</v>
      </c>
      <c r="I46" s="5" t="s">
        <v>275</v>
      </c>
      <c r="J46" s="5" t="n">
        <v>2030</v>
      </c>
      <c r="K46" s="5"/>
      <c r="L46" s="5" t="n">
        <v>2030</v>
      </c>
      <c r="M46" s="5" t="n">
        <v>2030</v>
      </c>
      <c r="N46" s="5" t="s">
        <v>161</v>
      </c>
      <c r="O46" s="5" t="n">
        <v>36</v>
      </c>
      <c r="P46" s="5" t="n">
        <f aca="false">IF(M46, M46-H46)</f>
        <v>18</v>
      </c>
      <c r="Q46" s="5" t="n">
        <v>2056</v>
      </c>
      <c r="R46" s="5" t="n">
        <f aca="false">TRUE()</f>
        <v>1</v>
      </c>
      <c r="S46" s="7"/>
      <c r="T46" s="5" t="s">
        <v>18</v>
      </c>
      <c r="U46" s="5" t="n">
        <v>1</v>
      </c>
      <c r="V46" s="5" t="n">
        <v>0</v>
      </c>
      <c r="W46" s="5" t="n">
        <v>0</v>
      </c>
      <c r="X46" s="5" t="n">
        <v>0</v>
      </c>
      <c r="Y46" s="5" t="s">
        <v>44</v>
      </c>
      <c r="Z46" s="5" t="n">
        <v>0</v>
      </c>
      <c r="AA46" s="5" t="n">
        <v>0</v>
      </c>
      <c r="AB46" s="5" t="n">
        <v>0</v>
      </c>
      <c r="AC46" s="5" t="n">
        <v>0</v>
      </c>
      <c r="AD46" s="5" t="n">
        <v>1</v>
      </c>
      <c r="AE46" s="5" t="n">
        <v>0</v>
      </c>
      <c r="AF46" s="5" t="n">
        <v>0</v>
      </c>
      <c r="AG46" s="5" t="n">
        <v>0</v>
      </c>
      <c r="AH46" s="5" t="s">
        <v>45</v>
      </c>
      <c r="AK46" s="5" t="n">
        <v>1</v>
      </c>
    </row>
    <row r="47" customFormat="false" ht="13.5" hidden="false" customHeight="true" outlineLevel="0" collapsed="false">
      <c r="A47" s="0" t="s">
        <v>276</v>
      </c>
      <c r="C47" s="0" t="s">
        <v>38</v>
      </c>
      <c r="D47" s="0" t="s">
        <v>39</v>
      </c>
      <c r="H47" s="0" t="n">
        <v>2012</v>
      </c>
      <c r="L47" s="0" t="n">
        <v>2312</v>
      </c>
      <c r="N47" s="0" t="s">
        <v>277</v>
      </c>
      <c r="P47" s="5" t="n">
        <f aca="false">IF(M47, M47-H47)</f>
        <v>0</v>
      </c>
      <c r="S47" s="12" t="s">
        <v>278</v>
      </c>
      <c r="AK47" s="0" t="n">
        <v>1</v>
      </c>
    </row>
    <row r="48" customFormat="false" ht="140" hidden="false" customHeight="false" outlineLevel="0" collapsed="false">
      <c r="A48" s="5" t="s">
        <v>279</v>
      </c>
      <c r="C48" s="5" t="s">
        <v>280</v>
      </c>
      <c r="D48" s="5" t="s">
        <v>48</v>
      </c>
      <c r="E48" s="5" t="n">
        <v>2</v>
      </c>
      <c r="G48" s="5" t="s">
        <v>281</v>
      </c>
      <c r="H48" s="5" t="n">
        <v>2007</v>
      </c>
      <c r="I48" s="5" t="s">
        <v>282</v>
      </c>
      <c r="J48" s="5" t="n">
        <v>2014</v>
      </c>
      <c r="K48" s="5"/>
      <c r="L48" s="5"/>
      <c r="M48" s="5" t="n">
        <v>2017</v>
      </c>
      <c r="N48" s="5" t="s">
        <v>283</v>
      </c>
      <c r="O48" s="5" t="n">
        <v>53</v>
      </c>
      <c r="P48" s="5" t="n">
        <f aca="false">IF(M48, M48-H48)</f>
        <v>10</v>
      </c>
      <c r="Q48" s="5" t="n">
        <v>2034</v>
      </c>
      <c r="R48" s="5" t="n">
        <f aca="false">TRUE()</f>
        <v>1</v>
      </c>
      <c r="S48" s="7" t="s">
        <v>284</v>
      </c>
      <c r="T48" s="5" t="s">
        <v>285</v>
      </c>
      <c r="U48" s="5" t="n">
        <v>1</v>
      </c>
      <c r="V48" s="5" t="n">
        <v>0</v>
      </c>
      <c r="W48" s="5" t="n">
        <v>0</v>
      </c>
      <c r="X48" s="5" t="n">
        <v>1</v>
      </c>
      <c r="Y48" s="5" t="s">
        <v>162</v>
      </c>
      <c r="Z48" s="5" t="n">
        <v>0</v>
      </c>
      <c r="AA48" s="5" t="n">
        <v>0</v>
      </c>
      <c r="AB48" s="5" t="n">
        <v>0</v>
      </c>
      <c r="AC48" s="5" t="n">
        <v>0</v>
      </c>
      <c r="AD48" s="5" t="n">
        <v>1</v>
      </c>
      <c r="AE48" s="5" t="n">
        <v>0</v>
      </c>
      <c r="AF48" s="5" t="n">
        <v>0</v>
      </c>
      <c r="AG48" s="5" t="n">
        <v>0</v>
      </c>
      <c r="AH48" s="5" t="s">
        <v>45</v>
      </c>
      <c r="AK48" s="5"/>
    </row>
    <row r="49" customFormat="false" ht="111.75" hidden="false" customHeight="true" outlineLevel="0" collapsed="false">
      <c r="A49" s="0" t="s">
        <v>286</v>
      </c>
      <c r="C49" s="0" t="s">
        <v>106</v>
      </c>
      <c r="D49" s="0" t="s">
        <v>54</v>
      </c>
      <c r="H49" s="0" t="n">
        <v>2012</v>
      </c>
      <c r="L49" s="0" t="n">
        <v>2035</v>
      </c>
      <c r="M49" s="0" t="n">
        <v>2035</v>
      </c>
      <c r="N49" s="0" t="s">
        <v>205</v>
      </c>
      <c r="P49" s="5" t="n">
        <f aca="false">IF(M49, M49-H49)</f>
        <v>23</v>
      </c>
      <c r="AK49" s="0" t="n">
        <v>1</v>
      </c>
    </row>
    <row r="50" customFormat="false" ht="408.75" hidden="false" customHeight="true" outlineLevel="0" collapsed="false">
      <c r="A50" s="5" t="s">
        <v>287</v>
      </c>
      <c r="C50" s="5" t="s">
        <v>139</v>
      </c>
      <c r="D50" s="5" t="s">
        <v>54</v>
      </c>
      <c r="E50" s="5" t="n">
        <v>2</v>
      </c>
      <c r="G50" s="5" t="s">
        <v>40</v>
      </c>
      <c r="H50" s="5" t="n">
        <v>2012</v>
      </c>
      <c r="I50" s="5" t="s">
        <v>288</v>
      </c>
      <c r="J50" s="5" t="n">
        <v>2052</v>
      </c>
      <c r="K50" s="5"/>
      <c r="L50" s="5" t="n">
        <v>2052</v>
      </c>
      <c r="M50" s="5" t="n">
        <v>2052</v>
      </c>
      <c r="N50" s="5" t="s">
        <v>289</v>
      </c>
      <c r="O50" s="5"/>
      <c r="P50" s="5" t="n">
        <f aca="false">IF(M50, M50-H50)</f>
        <v>40</v>
      </c>
      <c r="Q50" s="5"/>
      <c r="R50" s="5"/>
      <c r="S50" s="7"/>
      <c r="T50" s="5" t="s">
        <v>18</v>
      </c>
      <c r="U50" s="5" t="n">
        <v>1</v>
      </c>
      <c r="V50" s="5" t="n">
        <v>0</v>
      </c>
      <c r="W50" s="5" t="n">
        <v>0</v>
      </c>
      <c r="X50" s="5" t="n">
        <v>0</v>
      </c>
      <c r="Y50" s="5" t="s">
        <v>290</v>
      </c>
      <c r="Z50" s="5" t="n">
        <v>0</v>
      </c>
      <c r="AA50" s="5" t="n">
        <v>0</v>
      </c>
      <c r="AB50" s="5" t="n">
        <v>0</v>
      </c>
      <c r="AC50" s="5" t="n">
        <v>0</v>
      </c>
      <c r="AD50" s="5" t="n">
        <v>1</v>
      </c>
      <c r="AE50" s="5" t="n">
        <v>0</v>
      </c>
      <c r="AF50" s="5" t="n">
        <v>0</v>
      </c>
      <c r="AG50" s="5" t="n">
        <v>0</v>
      </c>
      <c r="AH50" s="5" t="s">
        <v>45</v>
      </c>
      <c r="AK50" s="5" t="n">
        <v>1</v>
      </c>
    </row>
    <row r="51" customFormat="false" ht="13.5" hidden="false" customHeight="true" outlineLevel="0" collapsed="false">
      <c r="A51" s="5" t="s">
        <v>291</v>
      </c>
      <c r="C51" s="5" t="s">
        <v>292</v>
      </c>
      <c r="D51" s="5" t="s">
        <v>54</v>
      </c>
      <c r="E51" s="5" t="n">
        <v>2</v>
      </c>
      <c r="G51" s="5" t="s">
        <v>40</v>
      </c>
      <c r="H51" s="5" t="n">
        <v>2011</v>
      </c>
      <c r="I51" s="5" t="s">
        <v>165</v>
      </c>
      <c r="J51" s="5" t="n">
        <v>2031</v>
      </c>
      <c r="K51" s="5"/>
      <c r="L51" s="5"/>
      <c r="M51" s="5" t="n">
        <v>2041</v>
      </c>
      <c r="N51" s="5" t="s">
        <v>293</v>
      </c>
      <c r="O51" s="5" t="n">
        <v>48</v>
      </c>
      <c r="P51" s="5" t="n">
        <f aca="false">IF(M51, M51-H51)</f>
        <v>30</v>
      </c>
      <c r="Q51" s="5" t="n">
        <v>2043</v>
      </c>
      <c r="R51" s="5" t="n">
        <f aca="false">TRUE()</f>
        <v>1</v>
      </c>
      <c r="S51" s="7" t="s">
        <v>294</v>
      </c>
      <c r="T51" s="5" t="s">
        <v>18</v>
      </c>
      <c r="U51" s="5" t="n">
        <v>1</v>
      </c>
      <c r="V51" s="5" t="n">
        <v>0</v>
      </c>
      <c r="W51" s="5" t="n">
        <v>0</v>
      </c>
      <c r="X51" s="5" t="n">
        <v>0</v>
      </c>
      <c r="Y51" s="5" t="s">
        <v>162</v>
      </c>
      <c r="Z51" s="5" t="n">
        <v>0</v>
      </c>
      <c r="AA51" s="5" t="n">
        <v>0</v>
      </c>
      <c r="AB51" s="5" t="n">
        <v>0</v>
      </c>
      <c r="AC51" s="5" t="n">
        <v>0</v>
      </c>
      <c r="AD51" s="5" t="n">
        <v>1</v>
      </c>
      <c r="AE51" s="5" t="n">
        <v>0</v>
      </c>
      <c r="AF51" s="5" t="n">
        <v>0</v>
      </c>
      <c r="AG51" s="5" t="n">
        <v>0</v>
      </c>
      <c r="AH51" s="5" t="s">
        <v>45</v>
      </c>
      <c r="AK51" s="5" t="n">
        <v>1</v>
      </c>
    </row>
    <row r="52" customFormat="false" ht="181.5" hidden="false" customHeight="true" outlineLevel="0" collapsed="false">
      <c r="A52" s="5" t="s">
        <v>295</v>
      </c>
      <c r="C52" s="5" t="s">
        <v>296</v>
      </c>
      <c r="D52" s="5" t="s">
        <v>54</v>
      </c>
      <c r="E52" s="5" t="n">
        <v>2</v>
      </c>
      <c r="G52" s="5" t="s">
        <v>49</v>
      </c>
      <c r="H52" s="5" t="n">
        <v>2009</v>
      </c>
      <c r="I52" s="5" t="s">
        <v>297</v>
      </c>
      <c r="J52" s="5" t="n">
        <v>2027</v>
      </c>
      <c r="K52" s="5"/>
      <c r="L52" s="5" t="n">
        <v>2025</v>
      </c>
      <c r="M52" s="5" t="n">
        <v>2025</v>
      </c>
      <c r="N52" s="5" t="s">
        <v>298</v>
      </c>
      <c r="O52" s="5"/>
      <c r="P52" s="5" t="n">
        <f aca="false">IF(M52, M52-H52)</f>
        <v>16</v>
      </c>
      <c r="Q52" s="5"/>
      <c r="R52" s="5"/>
      <c r="S52" s="7" t="s">
        <v>299</v>
      </c>
      <c r="T52" s="5" t="s">
        <v>300</v>
      </c>
      <c r="U52" s="5" t="n">
        <v>1</v>
      </c>
      <c r="V52" s="5" t="n">
        <v>1</v>
      </c>
      <c r="W52" s="5" t="n">
        <v>0</v>
      </c>
      <c r="X52" s="5" t="n">
        <v>1</v>
      </c>
      <c r="Y52" s="5" t="s">
        <v>301</v>
      </c>
      <c r="Z52" s="5" t="n">
        <v>0</v>
      </c>
      <c r="AA52" s="5" t="n">
        <v>1</v>
      </c>
      <c r="AB52" s="5" t="n">
        <v>1</v>
      </c>
      <c r="AC52" s="5" t="n">
        <v>0</v>
      </c>
      <c r="AD52" s="5" t="n">
        <v>1</v>
      </c>
      <c r="AE52" s="5" t="n">
        <v>0</v>
      </c>
      <c r="AF52" s="5" t="n">
        <v>0</v>
      </c>
      <c r="AG52" s="5" t="n">
        <v>0</v>
      </c>
      <c r="AH52" s="5" t="s">
        <v>45</v>
      </c>
      <c r="AK52" s="5" t="n">
        <v>1</v>
      </c>
    </row>
    <row r="53" customFormat="false" ht="13.5" hidden="false" customHeight="true" outlineLevel="0" collapsed="false">
      <c r="A53" s="5" t="s">
        <v>302</v>
      </c>
      <c r="C53" s="5" t="s">
        <v>303</v>
      </c>
      <c r="D53" s="5" t="s">
        <v>39</v>
      </c>
      <c r="E53" s="5" t="n">
        <v>1</v>
      </c>
      <c r="G53" s="5" t="s">
        <v>55</v>
      </c>
      <c r="H53" s="5" t="n">
        <v>1965</v>
      </c>
      <c r="I53" s="5" t="n">
        <v>1985</v>
      </c>
      <c r="J53" s="5" t="n">
        <v>1985</v>
      </c>
      <c r="K53" s="5"/>
      <c r="L53" s="5" t="n">
        <v>1985</v>
      </c>
      <c r="M53" s="5" t="n">
        <v>1985</v>
      </c>
      <c r="N53" s="5" t="s">
        <v>304</v>
      </c>
      <c r="O53" s="5" t="n">
        <v>29</v>
      </c>
      <c r="P53" s="5" t="n">
        <f aca="false">IF(M53, M53-H53)</f>
        <v>20</v>
      </c>
      <c r="Q53" s="5" t="n">
        <v>2016</v>
      </c>
      <c r="R53" s="5" t="n">
        <f aca="false">TRUE()</f>
        <v>1</v>
      </c>
      <c r="S53" s="7" t="s">
        <v>305</v>
      </c>
      <c r="T53" s="5" t="s">
        <v>18</v>
      </c>
      <c r="U53" s="5" t="n">
        <v>1</v>
      </c>
      <c r="V53" s="5" t="n">
        <v>0</v>
      </c>
      <c r="W53" s="5" t="n">
        <v>0</v>
      </c>
      <c r="X53" s="5" t="n">
        <v>0</v>
      </c>
      <c r="Y53" s="5" t="s">
        <v>306</v>
      </c>
      <c r="Z53" s="5" t="n">
        <v>0</v>
      </c>
      <c r="AA53" s="5" t="n">
        <v>0</v>
      </c>
      <c r="AB53" s="5" t="n">
        <v>0</v>
      </c>
      <c r="AC53" s="5" t="n">
        <v>0</v>
      </c>
      <c r="AD53" s="5" t="n">
        <v>1</v>
      </c>
      <c r="AE53" s="5" t="n">
        <v>0</v>
      </c>
      <c r="AF53" s="5" t="n">
        <v>0</v>
      </c>
      <c r="AG53" s="5" t="n">
        <v>0</v>
      </c>
      <c r="AH53" s="5" t="s">
        <v>60</v>
      </c>
      <c r="AK53" s="5"/>
    </row>
    <row r="54" customFormat="false" ht="154" hidden="false" customHeight="false" outlineLevel="0" collapsed="false">
      <c r="A54" s="5" t="s">
        <v>307</v>
      </c>
      <c r="C54" s="5" t="s">
        <v>308</v>
      </c>
      <c r="D54" s="5" t="s">
        <v>48</v>
      </c>
      <c r="E54" s="5" t="n">
        <v>1</v>
      </c>
      <c r="G54" s="5" t="s">
        <v>309</v>
      </c>
      <c r="H54" s="5" t="n">
        <v>2003</v>
      </c>
      <c r="I54" s="5" t="s">
        <v>310</v>
      </c>
      <c r="J54" s="5" t="n">
        <v>2051</v>
      </c>
      <c r="K54" s="5"/>
      <c r="L54" s="5" t="n">
        <v>2041</v>
      </c>
      <c r="M54" s="5" t="n">
        <v>2061</v>
      </c>
      <c r="N54" s="5" t="s">
        <v>311</v>
      </c>
      <c r="O54" s="5" t="n">
        <v>43</v>
      </c>
      <c r="P54" s="5" t="n">
        <f aca="false">IF(M54, M54-H54)</f>
        <v>58</v>
      </c>
      <c r="Q54" s="5" t="n">
        <v>2040</v>
      </c>
      <c r="R54" s="5" t="n">
        <f aca="false">FALSE()</f>
        <v>0</v>
      </c>
      <c r="S54" s="7" t="s">
        <v>312</v>
      </c>
      <c r="T54" s="5" t="s">
        <v>18</v>
      </c>
      <c r="U54" s="5" t="n">
        <v>1</v>
      </c>
      <c r="V54" s="5" t="n">
        <v>0</v>
      </c>
      <c r="W54" s="5" t="n">
        <v>0</v>
      </c>
      <c r="X54" s="5" t="n">
        <v>0</v>
      </c>
      <c r="Y54" s="5" t="s">
        <v>313</v>
      </c>
      <c r="Z54" s="5" t="n">
        <v>0</v>
      </c>
      <c r="AA54" s="5" t="n">
        <v>1</v>
      </c>
      <c r="AB54" s="5" t="n">
        <v>0</v>
      </c>
      <c r="AC54" s="5" t="n">
        <v>0</v>
      </c>
      <c r="AD54" s="5" t="n">
        <v>1</v>
      </c>
      <c r="AE54" s="5" t="n">
        <v>0</v>
      </c>
      <c r="AF54" s="5" t="n">
        <v>0</v>
      </c>
      <c r="AG54" s="5" t="n">
        <v>0</v>
      </c>
      <c r="AH54" s="5" t="s">
        <v>45</v>
      </c>
      <c r="AK54" s="5"/>
    </row>
    <row r="55" customFormat="false" ht="195.75" hidden="false" customHeight="true" outlineLevel="0" collapsed="false">
      <c r="A55" s="5" t="s">
        <v>314</v>
      </c>
      <c r="C55" s="5" t="s">
        <v>315</v>
      </c>
      <c r="D55" s="5" t="s">
        <v>54</v>
      </c>
      <c r="E55" s="5" t="n">
        <v>1</v>
      </c>
      <c r="G55" s="5" t="s">
        <v>316</v>
      </c>
      <c r="H55" s="5" t="n">
        <v>2006</v>
      </c>
      <c r="I55" s="5" t="s">
        <v>317</v>
      </c>
      <c r="J55" s="5" t="n">
        <v>2026</v>
      </c>
      <c r="K55" s="5"/>
      <c r="L55" s="5"/>
      <c r="M55" s="5" t="n">
        <v>2026</v>
      </c>
      <c r="N55" s="5" t="s">
        <v>318</v>
      </c>
      <c r="O55" s="5" t="n">
        <v>80</v>
      </c>
      <c r="P55" s="5" t="n">
        <f aca="false">IF(M55, M55-H55)</f>
        <v>20</v>
      </c>
      <c r="Q55" s="5" t="n">
        <v>2006</v>
      </c>
      <c r="R55" s="5" t="n">
        <f aca="false">FALSE()</f>
        <v>0</v>
      </c>
      <c r="S55" s="7" t="s">
        <v>319</v>
      </c>
      <c r="T55" s="5" t="s">
        <v>320</v>
      </c>
      <c r="U55" s="5" t="n">
        <v>1</v>
      </c>
      <c r="V55" s="5" t="n">
        <v>0</v>
      </c>
      <c r="W55" s="5" t="n">
        <v>1</v>
      </c>
      <c r="X55" s="5" t="n">
        <v>0</v>
      </c>
      <c r="Y55" s="5" t="s">
        <v>321</v>
      </c>
      <c r="Z55" s="5" t="n">
        <v>0</v>
      </c>
      <c r="AA55" s="5" t="n">
        <v>0</v>
      </c>
      <c r="AB55" s="5" t="n">
        <v>1</v>
      </c>
      <c r="AC55" s="5" t="n">
        <v>1</v>
      </c>
      <c r="AD55" s="5" t="n">
        <v>1</v>
      </c>
      <c r="AE55" s="5" t="n">
        <v>0</v>
      </c>
      <c r="AF55" s="5" t="n">
        <v>0</v>
      </c>
      <c r="AG55" s="5" t="n">
        <v>0</v>
      </c>
      <c r="AH55" s="5" t="s">
        <v>45</v>
      </c>
      <c r="AK55" s="5"/>
    </row>
    <row r="56" customFormat="false" ht="55.5" hidden="false" customHeight="true" outlineLevel="0" collapsed="false">
      <c r="A56" s="5" t="s">
        <v>322</v>
      </c>
      <c r="C56" s="5" t="s">
        <v>323</v>
      </c>
      <c r="D56" s="5" t="s">
        <v>39</v>
      </c>
      <c r="E56" s="5" t="n">
        <v>2</v>
      </c>
      <c r="G56" s="5" t="s">
        <v>49</v>
      </c>
      <c r="H56" s="5" t="n">
        <v>2011</v>
      </c>
      <c r="I56" s="5" t="n">
        <v>2030</v>
      </c>
      <c r="J56" s="5" t="n">
        <v>2030</v>
      </c>
      <c r="K56" s="5"/>
      <c r="L56" s="5" t="n">
        <v>2030</v>
      </c>
      <c r="M56" s="5" t="n">
        <v>2030</v>
      </c>
      <c r="N56" s="5" t="s">
        <v>324</v>
      </c>
      <c r="O56" s="5"/>
      <c r="P56" s="5" t="n">
        <f aca="false">IF(M56, M56-H56)</f>
        <v>19</v>
      </c>
      <c r="Q56" s="5"/>
      <c r="R56" s="5"/>
      <c r="S56" s="7" t="s">
        <v>325</v>
      </c>
      <c r="T56" s="5" t="s">
        <v>18</v>
      </c>
      <c r="U56" s="5" t="n">
        <v>1</v>
      </c>
      <c r="V56" s="5" t="n">
        <v>0</v>
      </c>
      <c r="W56" s="5" t="n">
        <v>0</v>
      </c>
      <c r="X56" s="5" t="n">
        <v>0</v>
      </c>
      <c r="Y56" s="5" t="s">
        <v>27</v>
      </c>
      <c r="Z56" s="5" t="n">
        <v>0</v>
      </c>
      <c r="AA56" s="5" t="n">
        <v>0</v>
      </c>
      <c r="AB56" s="5" t="n">
        <v>0</v>
      </c>
      <c r="AC56" s="5" t="n">
        <v>0</v>
      </c>
      <c r="AD56" s="5" t="n">
        <v>1</v>
      </c>
      <c r="AE56" s="5" t="n">
        <v>0</v>
      </c>
      <c r="AF56" s="5" t="n">
        <v>0</v>
      </c>
      <c r="AG56" s="5" t="n">
        <v>0</v>
      </c>
      <c r="AH56" s="5" t="s">
        <v>45</v>
      </c>
      <c r="AK56" s="5"/>
    </row>
    <row r="57" customFormat="false" ht="55.5" hidden="false" customHeight="true" outlineLevel="0" collapsed="false">
      <c r="A57" s="5" t="s">
        <v>326</v>
      </c>
      <c r="C57" s="5" t="s">
        <v>68</v>
      </c>
      <c r="D57" s="5" t="s">
        <v>48</v>
      </c>
      <c r="E57" s="5" t="n">
        <v>0</v>
      </c>
      <c r="G57" s="5" t="s">
        <v>69</v>
      </c>
      <c r="H57" s="5" t="n">
        <v>1995</v>
      </c>
      <c r="I57" s="5" t="s">
        <v>327</v>
      </c>
      <c r="J57" s="5" t="n">
        <v>2175</v>
      </c>
      <c r="K57" s="5"/>
      <c r="L57" s="5" t="n">
        <v>2150</v>
      </c>
      <c r="M57" s="5" t="n">
        <v>2200</v>
      </c>
      <c r="N57" s="5" t="s">
        <v>328</v>
      </c>
      <c r="O57" s="5"/>
      <c r="P57" s="5" t="n">
        <f aca="false">IF(M57, M57-H57)</f>
        <v>205</v>
      </c>
      <c r="Q57" s="5"/>
      <c r="R57" s="5" t="n">
        <f aca="false">FALSE()</f>
        <v>0</v>
      </c>
      <c r="S57" s="7" t="s">
        <v>329</v>
      </c>
      <c r="T57" s="5" t="s">
        <v>18</v>
      </c>
      <c r="U57" s="5" t="n">
        <v>1</v>
      </c>
      <c r="V57" s="5" t="n">
        <v>0</v>
      </c>
      <c r="W57" s="5" t="n">
        <v>0</v>
      </c>
      <c r="X57" s="5" t="n">
        <v>0</v>
      </c>
      <c r="Y57" s="5" t="s">
        <v>330</v>
      </c>
      <c r="Z57" s="5" t="n">
        <v>0</v>
      </c>
      <c r="AA57" s="5" t="n">
        <v>0</v>
      </c>
      <c r="AB57" s="5" t="n">
        <v>0</v>
      </c>
      <c r="AC57" s="5" t="n">
        <v>0</v>
      </c>
      <c r="AD57" s="5" t="n">
        <v>0</v>
      </c>
      <c r="AE57" s="5" t="n">
        <v>1</v>
      </c>
      <c r="AF57" s="5" t="n">
        <v>0</v>
      </c>
      <c r="AG57" s="5" t="n">
        <v>0</v>
      </c>
      <c r="AH57" s="5" t="s">
        <v>60</v>
      </c>
      <c r="AK57" s="5"/>
    </row>
    <row r="58" customFormat="false" ht="55.5" hidden="false" customHeight="true" outlineLevel="0" collapsed="false">
      <c r="A58" s="0" t="s">
        <v>331</v>
      </c>
      <c r="C58" s="0" t="s">
        <v>214</v>
      </c>
      <c r="D58" s="0" t="s">
        <v>54</v>
      </c>
      <c r="H58" s="0" t="n">
        <v>2012</v>
      </c>
      <c r="L58" s="0" t="n">
        <v>2045</v>
      </c>
      <c r="M58" s="0" t="n">
        <v>2045</v>
      </c>
      <c r="N58" s="0" t="s">
        <v>332</v>
      </c>
      <c r="P58" s="5" t="n">
        <f aca="false">IF(M58, M58-H58)</f>
        <v>33</v>
      </c>
      <c r="AK58" s="0" t="n">
        <v>1</v>
      </c>
    </row>
    <row r="59" customFormat="false" ht="252" hidden="false" customHeight="true" outlineLevel="0" collapsed="false">
      <c r="A59" s="5" t="s">
        <v>333</v>
      </c>
      <c r="C59" s="5" t="s">
        <v>334</v>
      </c>
      <c r="D59" s="5" t="s">
        <v>48</v>
      </c>
      <c r="E59" s="5" t="n">
        <v>2</v>
      </c>
      <c r="G59" s="5" t="s">
        <v>172</v>
      </c>
      <c r="H59" s="5" t="n">
        <v>2012</v>
      </c>
      <c r="I59" s="5" t="n">
        <v>2030</v>
      </c>
      <c r="J59" s="5" t="n">
        <v>2030</v>
      </c>
      <c r="K59" s="5"/>
      <c r="L59" s="5" t="n">
        <v>2030</v>
      </c>
      <c r="M59" s="5" t="n">
        <v>2030</v>
      </c>
      <c r="N59" s="5" t="s">
        <v>161</v>
      </c>
      <c r="O59" s="5" t="n">
        <v>65</v>
      </c>
      <c r="P59" s="5" t="n">
        <f aca="false">IF(M59, M59-H59)</f>
        <v>18</v>
      </c>
      <c r="Q59" s="5" t="n">
        <v>2027</v>
      </c>
      <c r="R59" s="5" t="n">
        <f aca="false">FALSE()</f>
        <v>0</v>
      </c>
      <c r="S59" s="7" t="s">
        <v>335</v>
      </c>
      <c r="T59" s="5" t="s">
        <v>18</v>
      </c>
      <c r="U59" s="5" t="n">
        <v>1</v>
      </c>
      <c r="V59" s="5" t="n">
        <v>0</v>
      </c>
      <c r="W59" s="5" t="n">
        <v>0</v>
      </c>
      <c r="X59" s="5" t="n">
        <v>0</v>
      </c>
      <c r="Y59" s="5" t="s">
        <v>336</v>
      </c>
      <c r="Z59" s="5" t="n">
        <v>0</v>
      </c>
      <c r="AA59" s="5" t="n">
        <v>0</v>
      </c>
      <c r="AB59" s="5" t="n">
        <v>0</v>
      </c>
      <c r="AC59" s="5" t="n">
        <v>0</v>
      </c>
      <c r="AD59" s="5" t="n">
        <v>0</v>
      </c>
      <c r="AE59" s="5" t="n">
        <v>1</v>
      </c>
      <c r="AF59" s="5" t="n">
        <v>0</v>
      </c>
      <c r="AG59" s="5" t="n">
        <v>0</v>
      </c>
      <c r="AH59" s="5" t="s">
        <v>45</v>
      </c>
      <c r="AK59" s="5"/>
    </row>
    <row r="60" customFormat="false" ht="336" hidden="false" customHeight="true" outlineLevel="0" collapsed="false">
      <c r="A60" s="0" t="s">
        <v>337</v>
      </c>
      <c r="C60" s="0" t="s">
        <v>38</v>
      </c>
      <c r="D60" s="0" t="s">
        <v>101</v>
      </c>
      <c r="H60" s="0" t="n">
        <v>2012</v>
      </c>
      <c r="L60" s="0" t="n">
        <v>2052</v>
      </c>
      <c r="N60" s="0" t="s">
        <v>338</v>
      </c>
      <c r="P60" s="5" t="n">
        <f aca="false">IF(M60, M60-H60)</f>
        <v>0</v>
      </c>
      <c r="S60" s="12" t="s">
        <v>339</v>
      </c>
      <c r="AK60" s="0" t="n">
        <v>1</v>
      </c>
    </row>
    <row r="61" customFormat="false" ht="238" hidden="false" customHeight="true" outlineLevel="0" collapsed="false">
      <c r="A61" s="5" t="s">
        <v>340</v>
      </c>
      <c r="C61" s="5" t="s">
        <v>341</v>
      </c>
      <c r="D61" s="5" t="s">
        <v>48</v>
      </c>
      <c r="E61" s="5"/>
      <c r="G61" s="5" t="s">
        <v>342</v>
      </c>
      <c r="H61" s="5" t="n">
        <v>1993</v>
      </c>
      <c r="I61" s="5" t="s">
        <v>343</v>
      </c>
      <c r="J61" s="5" t="n">
        <v>2017</v>
      </c>
      <c r="K61" s="5"/>
      <c r="L61" s="5" t="n">
        <v>2005</v>
      </c>
      <c r="M61" s="5" t="n">
        <v>2030</v>
      </c>
      <c r="N61" s="5" t="s">
        <v>344</v>
      </c>
      <c r="O61" s="5" t="n">
        <v>49</v>
      </c>
      <c r="P61" s="5" t="n">
        <f aca="false">IF(M61, M61-H61)</f>
        <v>37</v>
      </c>
      <c r="Q61" s="5" t="n">
        <v>2024</v>
      </c>
      <c r="R61" s="5" t="n">
        <f aca="false">TRUE()</f>
        <v>1</v>
      </c>
      <c r="S61" s="7" t="s">
        <v>345</v>
      </c>
      <c r="T61" s="5" t="s">
        <v>346</v>
      </c>
      <c r="U61" s="5" t="n">
        <v>1</v>
      </c>
      <c r="V61" s="5" t="n">
        <v>0</v>
      </c>
      <c r="W61" s="5" t="n">
        <v>0</v>
      </c>
      <c r="X61" s="5" t="n">
        <v>0</v>
      </c>
      <c r="Y61" s="5" t="s">
        <v>347</v>
      </c>
      <c r="Z61" s="5" t="n">
        <v>0</v>
      </c>
      <c r="AA61" s="5" t="n">
        <v>1</v>
      </c>
      <c r="AB61" s="5" t="n">
        <v>0</v>
      </c>
      <c r="AC61" s="5" t="n">
        <v>0</v>
      </c>
      <c r="AD61" s="5" t="n">
        <v>0</v>
      </c>
      <c r="AE61" s="5" t="n">
        <v>0</v>
      </c>
      <c r="AF61" s="5" t="n">
        <v>0</v>
      </c>
      <c r="AG61" s="5" t="n">
        <v>0</v>
      </c>
      <c r="AH61" s="5" t="s">
        <v>45</v>
      </c>
      <c r="AI61" s="0" t="s">
        <v>348</v>
      </c>
      <c r="AK61" s="5"/>
    </row>
    <row r="62" customFormat="false" ht="27.75" hidden="false" customHeight="true" outlineLevel="0" collapsed="false">
      <c r="A62" s="5" t="s">
        <v>349</v>
      </c>
      <c r="C62" s="5" t="s">
        <v>350</v>
      </c>
      <c r="D62" s="5" t="s">
        <v>39</v>
      </c>
      <c r="E62" s="5" t="n">
        <v>0</v>
      </c>
      <c r="G62" s="5" t="s">
        <v>172</v>
      </c>
      <c r="H62" s="5" t="n">
        <v>1988</v>
      </c>
      <c r="I62" s="5" t="s">
        <v>351</v>
      </c>
      <c r="J62" s="5" t="n">
        <v>2057</v>
      </c>
      <c r="K62" s="5"/>
      <c r="L62" s="5" t="n">
        <v>2017</v>
      </c>
      <c r="M62" s="5"/>
      <c r="N62" s="5" t="s">
        <v>352</v>
      </c>
      <c r="O62" s="5" t="n">
        <v>45</v>
      </c>
      <c r="P62" s="5" t="n">
        <f aca="false">IF(M62, M62-H62)</f>
        <v>0</v>
      </c>
      <c r="Q62" s="5" t="n">
        <v>2023</v>
      </c>
      <c r="R62" s="5" t="n">
        <f aca="false">FALSE()</f>
        <v>0</v>
      </c>
      <c r="S62" s="7" t="s">
        <v>353</v>
      </c>
      <c r="T62" s="5" t="s">
        <v>354</v>
      </c>
      <c r="U62" s="5" t="n">
        <v>1</v>
      </c>
      <c r="V62" s="5" t="n">
        <v>1</v>
      </c>
      <c r="W62" s="5" t="n">
        <v>0</v>
      </c>
      <c r="X62" s="5" t="n">
        <v>1</v>
      </c>
      <c r="Y62" s="5" t="s">
        <v>355</v>
      </c>
      <c r="Z62" s="5" t="n">
        <v>0</v>
      </c>
      <c r="AA62" s="5" t="n">
        <v>0</v>
      </c>
      <c r="AB62" s="5" t="n">
        <v>1</v>
      </c>
      <c r="AC62" s="5" t="n">
        <v>1</v>
      </c>
      <c r="AD62" s="5" t="n">
        <v>1</v>
      </c>
      <c r="AE62" s="5" t="n">
        <v>0</v>
      </c>
      <c r="AF62" s="5" t="n">
        <v>0</v>
      </c>
      <c r="AG62" s="5" t="n">
        <v>0</v>
      </c>
      <c r="AH62" s="5" t="s">
        <v>45</v>
      </c>
      <c r="AK62" s="5"/>
    </row>
    <row r="63" customFormat="false" ht="28" hidden="false" customHeight="true" outlineLevel="0" collapsed="false">
      <c r="A63" s="5" t="s">
        <v>356</v>
      </c>
      <c r="C63" s="5" t="s">
        <v>159</v>
      </c>
      <c r="D63" s="5" t="s">
        <v>54</v>
      </c>
      <c r="E63" s="5" t="n">
        <v>2</v>
      </c>
      <c r="G63" s="5" t="s">
        <v>40</v>
      </c>
      <c r="H63" s="5" t="n">
        <v>2012</v>
      </c>
      <c r="I63" s="5" t="s">
        <v>357</v>
      </c>
      <c r="J63" s="5" t="n">
        <v>2030</v>
      </c>
      <c r="K63" s="5"/>
      <c r="L63" s="5" t="n">
        <v>2030</v>
      </c>
      <c r="M63" s="5" t="n">
        <v>2030</v>
      </c>
      <c r="N63" s="5" t="s">
        <v>161</v>
      </c>
      <c r="O63" s="5"/>
      <c r="P63" s="5" t="n">
        <f aca="false">IF(M63, M63-H63)</f>
        <v>18</v>
      </c>
      <c r="Q63" s="5"/>
      <c r="R63" s="5"/>
      <c r="S63" s="7"/>
      <c r="T63" s="5" t="s">
        <v>18</v>
      </c>
      <c r="U63" s="5" t="n">
        <v>1</v>
      </c>
      <c r="V63" s="5" t="n">
        <v>0</v>
      </c>
      <c r="W63" s="5" t="n">
        <v>0</v>
      </c>
      <c r="X63" s="5" t="n">
        <v>0</v>
      </c>
      <c r="Y63" s="5" t="s">
        <v>162</v>
      </c>
      <c r="Z63" s="5" t="n">
        <v>0</v>
      </c>
      <c r="AA63" s="5" t="n">
        <v>0</v>
      </c>
      <c r="AB63" s="5" t="n">
        <v>0</v>
      </c>
      <c r="AC63" s="5" t="n">
        <v>0</v>
      </c>
      <c r="AD63" s="5" t="n">
        <v>1</v>
      </c>
      <c r="AE63" s="5" t="n">
        <v>0</v>
      </c>
      <c r="AF63" s="5" t="n">
        <v>0</v>
      </c>
      <c r="AG63" s="5" t="n">
        <v>0</v>
      </c>
      <c r="AH63" s="5" t="s">
        <v>45</v>
      </c>
      <c r="AK63" s="5" t="n">
        <v>1</v>
      </c>
    </row>
    <row r="64" customFormat="false" ht="13.5" hidden="false" customHeight="true" outlineLevel="0" collapsed="false">
      <c r="A64" s="5" t="s">
        <v>358</v>
      </c>
      <c r="C64" s="5" t="s">
        <v>359</v>
      </c>
      <c r="D64" s="5" t="s">
        <v>39</v>
      </c>
      <c r="E64" s="5" t="n">
        <v>1</v>
      </c>
      <c r="G64" s="5" t="s">
        <v>55</v>
      </c>
      <c r="H64" s="5" t="n">
        <v>2004</v>
      </c>
      <c r="I64" s="5" t="s">
        <v>360</v>
      </c>
      <c r="J64" s="5" t="n">
        <v>2029</v>
      </c>
      <c r="K64" s="5"/>
      <c r="L64" s="5"/>
      <c r="M64" s="5" t="n">
        <v>2050</v>
      </c>
      <c r="N64" s="5" t="s">
        <v>361</v>
      </c>
      <c r="O64" s="5" t="n">
        <v>50</v>
      </c>
      <c r="P64" s="5" t="n">
        <f aca="false">IF(M64, M64-H64)</f>
        <v>46</v>
      </c>
      <c r="Q64" s="5" t="n">
        <v>2034</v>
      </c>
      <c r="R64" s="5" t="n">
        <f aca="false">TRUE()</f>
        <v>1</v>
      </c>
      <c r="S64" s="7" t="s">
        <v>362</v>
      </c>
      <c r="T64" s="5" t="s">
        <v>18</v>
      </c>
      <c r="U64" s="5" t="n">
        <v>1</v>
      </c>
      <c r="V64" s="5" t="n">
        <v>0</v>
      </c>
      <c r="W64" s="5" t="n">
        <v>0</v>
      </c>
      <c r="X64" s="5" t="n">
        <v>0</v>
      </c>
      <c r="Y64" s="5" t="s">
        <v>59</v>
      </c>
      <c r="Z64" s="5" t="n">
        <v>0</v>
      </c>
      <c r="AA64" s="5" t="n">
        <v>0</v>
      </c>
      <c r="AB64" s="5" t="n">
        <v>0</v>
      </c>
      <c r="AC64" s="5" t="n">
        <v>0</v>
      </c>
      <c r="AD64" s="5" t="n">
        <v>0</v>
      </c>
      <c r="AE64" s="5" t="n">
        <v>0</v>
      </c>
      <c r="AF64" s="5" t="n">
        <v>0</v>
      </c>
      <c r="AG64" s="5" t="n">
        <v>1</v>
      </c>
      <c r="AH64" s="5" t="s">
        <v>60</v>
      </c>
      <c r="AK64" s="5"/>
    </row>
    <row r="65" customFormat="false" ht="55.5" hidden="false" customHeight="true" outlineLevel="0" collapsed="false">
      <c r="A65" s="0" t="s">
        <v>363</v>
      </c>
      <c r="C65" s="0" t="s">
        <v>106</v>
      </c>
      <c r="D65" s="0" t="s">
        <v>39</v>
      </c>
      <c r="H65" s="0" t="n">
        <v>2012</v>
      </c>
      <c r="L65" s="0" t="n">
        <v>2040</v>
      </c>
      <c r="M65" s="0" t="n">
        <v>2040</v>
      </c>
      <c r="N65" s="0" t="s">
        <v>364</v>
      </c>
      <c r="P65" s="5" t="n">
        <f aca="false">IF(M65, M65-H65)</f>
        <v>28</v>
      </c>
      <c r="AK65" s="0" t="n">
        <v>1</v>
      </c>
    </row>
    <row r="66" customFormat="false" ht="181.5" hidden="false" customHeight="true" outlineLevel="0" collapsed="false">
      <c r="A66" s="5" t="s">
        <v>365</v>
      </c>
      <c r="C66" s="5" t="s">
        <v>366</v>
      </c>
      <c r="D66" s="5" t="s">
        <v>48</v>
      </c>
      <c r="E66" s="5" t="n">
        <v>2</v>
      </c>
      <c r="G66" s="5" t="s">
        <v>367</v>
      </c>
      <c r="H66" s="5" t="n">
        <v>1999</v>
      </c>
      <c r="I66" s="5" t="n">
        <v>2020</v>
      </c>
      <c r="J66" s="5" t="n">
        <v>2020</v>
      </c>
      <c r="K66" s="5"/>
      <c r="L66" s="5" t="n">
        <v>2020</v>
      </c>
      <c r="M66" s="5" t="n">
        <v>2020</v>
      </c>
      <c r="N66" s="5" t="s">
        <v>368</v>
      </c>
      <c r="O66" s="5" t="n">
        <v>20</v>
      </c>
      <c r="P66" s="5" t="n">
        <f aca="false">IF(M66, M66-H66)</f>
        <v>21</v>
      </c>
      <c r="Q66" s="5" t="n">
        <v>2059</v>
      </c>
      <c r="R66" s="5" t="n">
        <f aca="false">TRUE()</f>
        <v>1</v>
      </c>
      <c r="S66" s="7" t="s">
        <v>369</v>
      </c>
      <c r="T66" s="5" t="s">
        <v>18</v>
      </c>
      <c r="U66" s="5" t="n">
        <v>1</v>
      </c>
      <c r="V66" s="5" t="n">
        <v>0</v>
      </c>
      <c r="W66" s="5" t="n">
        <v>0</v>
      </c>
      <c r="X66" s="5" t="n">
        <v>0</v>
      </c>
      <c r="Y66" s="5" t="s">
        <v>28</v>
      </c>
      <c r="Z66" s="5" t="n">
        <v>0</v>
      </c>
      <c r="AA66" s="5" t="n">
        <v>0</v>
      </c>
      <c r="AB66" s="5" t="n">
        <v>0</v>
      </c>
      <c r="AC66" s="5" t="n">
        <v>0</v>
      </c>
      <c r="AD66" s="5" t="n">
        <v>0</v>
      </c>
      <c r="AE66" s="5" t="n">
        <v>1</v>
      </c>
      <c r="AF66" s="5" t="n">
        <v>0</v>
      </c>
      <c r="AG66" s="5" t="n">
        <v>0</v>
      </c>
      <c r="AH66" s="5" t="s">
        <v>45</v>
      </c>
      <c r="AK66" s="5"/>
    </row>
    <row r="67" customFormat="false" ht="111.75" hidden="false" customHeight="true" outlineLevel="0" collapsed="false">
      <c r="D67" s="4"/>
      <c r="AK67" s="0" t="n">
        <f aca="false">SUM(AK40:AK66)</f>
        <v>12</v>
      </c>
    </row>
    <row r="69" customFormat="false" ht="42" hidden="false" customHeight="true" outlineLevel="0" collapsed="false"/>
    <row r="70" customFormat="false" ht="98" hidden="false" customHeight="true" outlineLevel="0" collapsed="false"/>
    <row r="71" customFormat="false" ht="13.5" hidden="false" customHeight="true" outlineLevel="0" collapsed="false"/>
    <row r="72" customFormat="false" ht="13.5" hidden="false" customHeight="true" outlineLevel="0" collapsed="false"/>
    <row r="73" customFormat="false" ht="13.5" hidden="false" customHeight="true" outlineLevel="0" collapsed="false"/>
    <row r="74" customFormat="false" ht="13.5" hidden="false" customHeight="true" outlineLevel="0" collapsed="false"/>
    <row r="75" customFormat="false" ht="13.5" hidden="false" customHeight="true" outlineLevel="0" collapsed="false"/>
    <row r="76" customFormat="false" ht="13.5" hidden="false" customHeight="true" outlineLevel="0" collapsed="false"/>
    <row r="77" customFormat="false" ht="13.5" hidden="false" customHeight="true" outlineLevel="0" collapsed="false"/>
    <row r="78" customFormat="false" ht="13.5" hidden="false" customHeight="true" outlineLevel="0" collapsed="false"/>
    <row r="79" customFormat="false" ht="13.5" hidden="false" customHeight="true" outlineLevel="0" collapsed="false"/>
    <row r="80" customFormat="false" ht="13.5" hidden="false" customHeight="true" outlineLevel="0" collapsed="false"/>
    <row r="81" customFormat="false" ht="13.5" hidden="false" customHeight="true" outlineLevel="0" collapsed="false"/>
    <row r="82" customFormat="false" ht="13.5" hidden="false" customHeight="true" outlineLevel="0" collapsed="false"/>
    <row r="83" customFormat="false" ht="13.5" hidden="false" customHeight="true" outlineLevel="0" collapsed="false"/>
    <row r="84" customFormat="false" ht="13.5" hidden="false" customHeight="true" outlineLevel="0" collapsed="false"/>
    <row r="85" customFormat="false" ht="13.5" hidden="false" customHeight="true" outlineLevel="0" collapsed="false"/>
    <row r="86" customFormat="false" ht="13.5" hidden="false" customHeight="true" outlineLevel="0" collapsed="false"/>
    <row r="87" customFormat="false" ht="13.5" hidden="false" customHeight="true" outlineLevel="0" collapsed="false"/>
    <row r="88" customFormat="false" ht="13.5" hidden="false" customHeight="true" outlineLevel="0" collapsed="false"/>
    <row r="89" customFormat="false" ht="13.5" hidden="false" customHeight="true" outlineLevel="0" collapsed="false"/>
    <row r="90" customFormat="false" ht="13.5" hidden="false" customHeight="true" outlineLevel="0" collapsed="false"/>
    <row r="91" customFormat="false" ht="13.5" hidden="false" customHeight="true" outlineLevel="0" collapsed="false"/>
    <row r="92" customFormat="false" ht="13.5" hidden="false" customHeight="true" outlineLevel="0" collapsed="false"/>
    <row r="93" customFormat="false" ht="13.5" hidden="false" customHeight="true" outlineLevel="0" collapsed="false"/>
    <row r="94" customFormat="false" ht="13.5" hidden="false" customHeight="true" outlineLevel="0" collapsed="false"/>
    <row r="95" customFormat="false" ht="13.5" hidden="false" customHeight="true" outlineLevel="0" collapsed="false"/>
  </sheetData>
  <printOptions headings="false" gridLines="false" gridLinesSet="true" horizontalCentered="false" verticalCentered="false"/>
  <pageMargins left="0.75" right="0.75" top="1" bottom="1"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V77"/>
  <sheetViews>
    <sheetView windowProtection="false" showFormulas="false" showGridLines="true" showRowColHeaders="true" showZeros="true" rightToLeft="false" tabSelected="false" showOutlineSymbols="true" defaultGridColor="true" view="normal" topLeftCell="A82" colorId="64" zoomScale="100" zoomScaleNormal="100" zoomScalePageLayoutView="100" workbookViewId="0">
      <selection pane="topLeft" activeCell="U73" activeCellId="0" sqref="U73"/>
    </sheetView>
  </sheetViews>
  <sheetFormatPr defaultRowHeight="12"/>
  <cols>
    <col collapsed="false" hidden="false" max="2" min="2" style="0" width="12.3571428571429"/>
    <col collapsed="false" hidden="false" max="7" min="3" style="0" width="11.6428571428571"/>
    <col collapsed="false" hidden="false" max="16" min="16" style="0" width="11.6428571428571"/>
  </cols>
  <sheetData>
    <row r="1" customFormat="false" ht="24" hidden="false" customHeight="false" outlineLevel="0" collapsed="false">
      <c r="N1" s="4" t="s">
        <v>370</v>
      </c>
    </row>
    <row r="2" customFormat="false" ht="12" hidden="false" customHeight="false" outlineLevel="0" collapsed="false">
      <c r="A2" s="4" t="s">
        <v>371</v>
      </c>
      <c r="O2" s="0" t="s">
        <v>372</v>
      </c>
      <c r="P2" s="0" t="s">
        <v>373</v>
      </c>
    </row>
    <row r="3" customFormat="false" ht="25" hidden="false" customHeight="false" outlineLevel="0" collapsed="false">
      <c r="B3" s="1" t="s">
        <v>6</v>
      </c>
      <c r="C3" s="1" t="s">
        <v>7</v>
      </c>
      <c r="D3" s="1" t="s">
        <v>374</v>
      </c>
      <c r="E3" s="1" t="s">
        <v>375</v>
      </c>
      <c r="F3" s="1" t="s">
        <v>376</v>
      </c>
      <c r="G3" s="1" t="s">
        <v>12</v>
      </c>
      <c r="H3" s="1" t="s">
        <v>13</v>
      </c>
      <c r="N3" s="0" t="s">
        <v>377</v>
      </c>
      <c r="O3" s="4" t="n">
        <f aca="false">AVERAGEIFS(Data!M2:M66, Data!AK2:AK66, 1, Data!D2:D66, "AGI")</f>
        <v>2033.7</v>
      </c>
      <c r="P3" s="0" t="n">
        <f aca="false">COUNTIFS(Data!AK2:AK66,"1", Data!D2:D66, "AGI")</f>
        <v>10</v>
      </c>
    </row>
    <row r="4" customFormat="false" ht="24" hidden="false" customHeight="false" outlineLevel="0" collapsed="false">
      <c r="A4" s="0" t="s">
        <v>372</v>
      </c>
      <c r="B4" s="0" t="n">
        <f aca="false">AVERAGE(Data!H2:H66)</f>
        <v>2002.52307692308</v>
      </c>
      <c r="C4" s="0" t="n">
        <f aca="false">AVERAGE(Data!I2:I66)</f>
        <v>2045.78571428571</v>
      </c>
      <c r="D4" s="0" t="n">
        <f aca="false">AVERAGE(Data!J2:J66)</f>
        <v>2046.40740740741</v>
      </c>
      <c r="E4" s="0" t="n">
        <f aca="false">AVERAGE(Data!L2:L66)</f>
        <v>2066.98113207547</v>
      </c>
      <c r="F4" s="0" t="n">
        <f aca="false">AVERAGE(Data!M2:M66)</f>
        <v>2067</v>
      </c>
      <c r="G4" s="0" t="n">
        <f aca="false">AVERAGE(Data!O2:O66)</f>
        <v>48.969696969697</v>
      </c>
      <c r="H4" s="0" t="n">
        <f aca="false">AVERAGE(Data!P2:P66)</f>
        <v>64.8965517241379</v>
      </c>
      <c r="N4" s="0" t="s">
        <v>378</v>
      </c>
      <c r="O4" s="0" t="n">
        <f aca="false">AVERAGEIFS(Data!M$2:M$66, Data!AK$2:AK$66, 1, Data!D$2:D$66, "AI")</f>
        <v>2078.6</v>
      </c>
      <c r="P4" s="0" t="n">
        <f aca="false">COUNTIFS(Data!AK2:AK66,"1", Data!D2:D66, "AI")</f>
        <v>12</v>
      </c>
    </row>
    <row r="5" customFormat="false" ht="24" hidden="false" customHeight="false" outlineLevel="0" collapsed="false">
      <c r="A5" s="0" t="s">
        <v>379</v>
      </c>
      <c r="B5" s="0" t="n">
        <f aca="false">MEDIAN(Data!H2:H66)</f>
        <v>2008</v>
      </c>
      <c r="C5" s="0" t="n">
        <f aca="false">MEDIAN(Data!I2:I66)</f>
        <v>2030</v>
      </c>
      <c r="D5" s="0" t="n">
        <f aca="false">MEDIAN(Data!J2:J66)</f>
        <v>2030</v>
      </c>
      <c r="E5" s="0" t="n">
        <f aca="false">MEDIAN(Data!L2:L66)</f>
        <v>2033</v>
      </c>
      <c r="F5" s="0" t="n">
        <f aca="false">MEDIAN(Data!M2:M66)</f>
        <v>2036.5</v>
      </c>
      <c r="G5" s="0" t="n">
        <f aca="false">MEDIAN(Data!O2:O66)</f>
        <v>47</v>
      </c>
      <c r="H5" s="0" t="n">
        <f aca="false">MEDIAN(Data!P2:P66)</f>
        <v>30</v>
      </c>
      <c r="N5" s="0" t="s">
        <v>380</v>
      </c>
      <c r="O5" s="0" t="n">
        <f aca="false">AVERAGEIFS(Data!M$2:M$66,Data!AK$2:AK$66,1,Data!D$2:D$66,"Futurist")</f>
        <v>2035</v>
      </c>
      <c r="P5" s="0" t="n">
        <f aca="false">COUNTIFS(Data!AK2:AK66,"1", Data!D2:D66, "futurist")</f>
        <v>1</v>
      </c>
    </row>
    <row r="6" customFormat="false" ht="36" hidden="false" customHeight="false" outlineLevel="0" collapsed="false">
      <c r="A6" s="0" t="s">
        <v>381</v>
      </c>
      <c r="B6" s="0" t="n">
        <f aca="false">_xlfn.STDEV.P(Data!H2:H66)</f>
        <v>12.8722811226983</v>
      </c>
      <c r="C6" s="0" t="n">
        <f aca="false">_xlfn.STDEV.P(Data!I2:I66)</f>
        <v>55.8853144157474</v>
      </c>
      <c r="D6" s="0" t="n">
        <f aca="false">_xlfn.STDEV.P(Data!J2:J66)</f>
        <v>48.2361162210773</v>
      </c>
      <c r="E6" s="0" t="n">
        <f aca="false">_xlfn.STDEV.P(Data!L2:L66)</f>
        <v>143.742496515049</v>
      </c>
      <c r="F6" s="0" t="n">
        <f aca="false">_xlfn.STDEV.P(Data!M2:M66)</f>
        <v>134.692497807106</v>
      </c>
      <c r="G6" s="0" t="n">
        <f aca="false">_xlfn.STDEV.P(Data!O2:O66)</f>
        <v>14.0313174579275</v>
      </c>
      <c r="H6" s="0" t="n">
        <f aca="false">_xlfn.STDEV.P(Data!P2:P66)</f>
        <v>132.292607979586</v>
      </c>
      <c r="J6" s="4" t="s">
        <v>382</v>
      </c>
      <c r="N6" s="0" t="s">
        <v>383</v>
      </c>
      <c r="O6" s="0" t="n">
        <f aca="false">AVERAGEIFS(Data!M$2:M$66, Data!AK$2:AK$66, 1, Data!D$2:D$66, "Other")</f>
        <v>2526</v>
      </c>
      <c r="P6" s="0" t="n">
        <f aca="false">COUNTIFS(Data!AK2:AK66,"1", Data!D2:D66, "other")</f>
        <v>3</v>
      </c>
    </row>
    <row r="7" customFormat="false" ht="72" hidden="false" customHeight="false" outlineLevel="0" collapsed="false">
      <c r="A7" s="4" t="s">
        <v>384</v>
      </c>
      <c r="E7" s="0" t="s">
        <v>385</v>
      </c>
      <c r="F7" s="0" t="s">
        <v>386</v>
      </c>
      <c r="J7" s="0" t="s">
        <v>387</v>
      </c>
      <c r="K7" s="0" t="s">
        <v>388</v>
      </c>
      <c r="L7" s="0" t="s">
        <v>389</v>
      </c>
    </row>
    <row r="8" customFormat="false" ht="48" hidden="false" customHeight="false" outlineLevel="0" collapsed="false">
      <c r="A8" s="0" t="s">
        <v>390</v>
      </c>
      <c r="B8" s="0" t="n">
        <f aca="false">CORREL(Data!O2:O66, Data!P2:P66)</f>
        <v>-0.0170552115787675</v>
      </c>
      <c r="E8" s="0" t="n">
        <f aca="false">AVERAGE(Data!J2:J66)</f>
        <v>2046.40740740741</v>
      </c>
      <c r="F8" s="0" t="n">
        <f aca="false">MEDIAN(Data!J2:J66)</f>
        <v>2030</v>
      </c>
      <c r="J8" s="0" t="n">
        <f aca="false">COUNT(Data!L2:L66)</f>
        <v>53</v>
      </c>
      <c r="K8" s="0" t="n">
        <f aca="false">COUNT(Data!M2:M66)</f>
        <v>58</v>
      </c>
      <c r="L8" s="0" t="n">
        <f aca="false">COUNTIFS(Data!L2:L66, "&gt;0", Data!M2:M66, "&gt;0")</f>
        <v>46</v>
      </c>
    </row>
    <row r="9" customFormat="false" ht="48" hidden="false" customHeight="false" outlineLevel="0" collapsed="false">
      <c r="A9" s="0" t="s">
        <v>391</v>
      </c>
      <c r="B9" s="0" t="n">
        <f aca="false">CORREL(Data!H:H,Data!P:P )</f>
        <v>0.132268982235555</v>
      </c>
    </row>
    <row r="12" customFormat="false" ht="48" hidden="false" customHeight="false" outlineLevel="0" collapsed="false">
      <c r="F12" s="4" t="s">
        <v>392</v>
      </c>
      <c r="O12" s="4" t="s">
        <v>393</v>
      </c>
    </row>
    <row r="14" customFormat="false" ht="24" hidden="false" customHeight="false" outlineLevel="0" collapsed="false">
      <c r="A14" s="4" t="s">
        <v>394</v>
      </c>
      <c r="B14" s="0" t="s">
        <v>10</v>
      </c>
      <c r="C14" s="0" t="s">
        <v>395</v>
      </c>
      <c r="G14" s="0" t="s">
        <v>396</v>
      </c>
      <c r="H14" s="0" t="s">
        <v>397</v>
      </c>
      <c r="O14" s="0" t="s">
        <v>398</v>
      </c>
      <c r="P14" s="0" t="n">
        <f aca="false">MEDIAN(Data!P2:P66)</f>
        <v>30</v>
      </c>
    </row>
    <row r="15" customFormat="false" ht="24" hidden="false" customHeight="false" outlineLevel="0" collapsed="false">
      <c r="A15" s="0" t="s">
        <v>399</v>
      </c>
      <c r="B15" s="0" t="s">
        <v>400</v>
      </c>
      <c r="C15" s="0" t="s">
        <v>400</v>
      </c>
      <c r="F15" s="0" t="s">
        <v>401</v>
      </c>
      <c r="G15" s="0" t="n">
        <f aca="false">COUNT('Early and late predictions'!L2:L68)</f>
        <v>18</v>
      </c>
      <c r="H15" s="0" t="n">
        <f aca="false">COUNT('Early and late predictions'!M2:M68)</f>
        <v>40</v>
      </c>
      <c r="O15" s="0" t="s">
        <v>402</v>
      </c>
      <c r="P15" s="0" t="n">
        <f aca="false">AVERAGE(Data!P2:P66)</f>
        <v>64.8965517241379</v>
      </c>
    </row>
    <row r="16" customFormat="false" ht="24" hidden="false" customHeight="false" outlineLevel="0" collapsed="false">
      <c r="A16" s="0" t="s">
        <v>403</v>
      </c>
      <c r="B16" s="0" t="n">
        <f aca="false">AVERAGEIF(Data!D2:D66, "Futurist", Data!M2:M66)</f>
        <v>2060.53333333333</v>
      </c>
      <c r="C16" s="0" t="n">
        <f aca="false">AVERAGEIF(Data!D2:D66, "Futurist", Data!L2:L66)</f>
        <v>2048.21428571429</v>
      </c>
      <c r="F16" s="0" t="s">
        <v>404</v>
      </c>
      <c r="G16" s="0" t="n">
        <f aca="false">MEDIAN('Early and late predictions'!L2:L68)</f>
        <v>2024</v>
      </c>
      <c r="H16" s="0" t="n">
        <f aca="false">MEDIAN('Early and late predictions'!M2:M68)</f>
        <v>2041.5</v>
      </c>
    </row>
    <row r="17" customFormat="false" ht="12" hidden="false" customHeight="false" outlineLevel="0" collapsed="false">
      <c r="A17" s="0" t="s">
        <v>39</v>
      </c>
      <c r="B17" s="0" t="n">
        <f aca="false">AVERAGEIF(Data!D2:D66, "AI", Data!M2:M66)</f>
        <v>2047.45454545455</v>
      </c>
      <c r="C17" s="0" t="n">
        <f aca="false">AVERAGEIF(Data!D2:D66, "AI", Data!L2:L66)</f>
        <v>2057.28571428571</v>
      </c>
    </row>
    <row r="18" customFormat="false" ht="12" hidden="false" customHeight="false" outlineLevel="0" collapsed="false">
      <c r="A18" s="0" t="s">
        <v>54</v>
      </c>
      <c r="B18" s="0" t="n">
        <f aca="false">AVERAGEIF(Data!D2:D66, "AGI", Data!M2:M66)</f>
        <v>2038.92307692308</v>
      </c>
      <c r="C18" s="0" t="n">
        <f aca="false">AVERAGEIF(Data!D2:D66, "AGI", Data!L2:L66)</f>
        <v>2033.8</v>
      </c>
    </row>
    <row r="19" customFormat="false" ht="12" hidden="false" customHeight="false" outlineLevel="0" collapsed="false">
      <c r="A19" s="0" t="s">
        <v>101</v>
      </c>
      <c r="B19" s="0" t="n">
        <f aca="false">AVERAGEIF(Data!D2:D66, "other", Data!M2:M66)</f>
        <v>2178.5</v>
      </c>
      <c r="C19" s="0" t="n">
        <f aca="false">AVERAGEIF(Data!D2:D66, "Other", Data!L2:L66)</f>
        <v>2166.75</v>
      </c>
    </row>
    <row r="20" customFormat="false" ht="12" hidden="false" customHeight="false" outlineLevel="0" collapsed="false">
      <c r="A20" s="0" t="s">
        <v>405</v>
      </c>
      <c r="B20" s="0" t="n">
        <f aca="false">AVERAGEIFS(Data!M2:M66, Data!D2:D66, "AI", Data!H2:H66, "&gt;2000")</f>
        <v>2070.2</v>
      </c>
      <c r="C20" s="0" t="n">
        <f aca="false">AVERAGEIFS(Data!L2:L66, Data!D2:D66, "AI", Data!H2:H66, "&gt;2000")</f>
        <v>2086.35714285714</v>
      </c>
    </row>
    <row r="21" customFormat="false" ht="24" hidden="false" customHeight="false" outlineLevel="0" collapsed="false">
      <c r="A21" s="0" t="s">
        <v>406</v>
      </c>
      <c r="B21" s="0" t="n">
        <f aca="false">AVERAGEIFS(Data!M2:M66, Data!D2:D66, "futurist", Data!H2:H66, "&gt;2000")</f>
        <v>2057</v>
      </c>
      <c r="C21" s="0" t="n">
        <f aca="false">AVERAGEIFS(Data!L2:L66, Data!D2:D66, "futurist", Data!H2:H66, "&gt;2000")</f>
        <v>2061</v>
      </c>
    </row>
    <row r="22" customFormat="false" ht="24" hidden="false" customHeight="false" outlineLevel="0" collapsed="false">
      <c r="A22" s="0" t="s">
        <v>407</v>
      </c>
      <c r="B22" s="0" t="n">
        <f aca="false">AVERAGEIFS(Data!M2:M66, Data!D2:D66, "AI", Data!H2:H66, "&lt;2000")</f>
        <v>1998.71428571429</v>
      </c>
      <c r="C22" s="0" t="n">
        <f aca="false">AVERAGEIFS(Data!L2:L66, Data!D2:D66, "AI", Data!H2:H66, "&lt;2000")</f>
        <v>1999.14285714286</v>
      </c>
    </row>
    <row r="63" customFormat="false" ht="12" hidden="false" customHeight="false" outlineLevel="0" collapsed="false">
      <c r="K63" s="0" t="s">
        <v>408</v>
      </c>
    </row>
    <row r="65" customFormat="false" ht="72" hidden="false" customHeight="false" outlineLevel="0" collapsed="false">
      <c r="K65" s="13" t="s">
        <v>409</v>
      </c>
      <c r="L65" s="13" t="s">
        <v>410</v>
      </c>
      <c r="M65" s="13" t="s">
        <v>411</v>
      </c>
      <c r="N65" s="13" t="s">
        <v>412</v>
      </c>
      <c r="O65" s="13" t="s">
        <v>413</v>
      </c>
      <c r="P65" s="13" t="s">
        <v>414</v>
      </c>
      <c r="Q65" s="13" t="s">
        <v>415</v>
      </c>
      <c r="R65" s="13" t="s">
        <v>416</v>
      </c>
      <c r="S65" s="13" t="s">
        <v>417</v>
      </c>
      <c r="T65" s="13" t="s">
        <v>418</v>
      </c>
      <c r="U65" s="0" t="s">
        <v>419</v>
      </c>
      <c r="V65" s="0" t="s">
        <v>420</v>
      </c>
    </row>
    <row r="66" customFormat="false" ht="90" hidden="false" customHeight="false" outlineLevel="0" collapsed="false">
      <c r="K66" s="13" t="n">
        <v>1972</v>
      </c>
      <c r="L66" s="14" t="s">
        <v>421</v>
      </c>
      <c r="M66" s="13" t="n">
        <v>67</v>
      </c>
      <c r="N66" s="13"/>
      <c r="O66" s="13"/>
      <c r="P66" s="13"/>
      <c r="Q66" s="13" t="s">
        <v>422</v>
      </c>
      <c r="R66" s="13" t="s">
        <v>423</v>
      </c>
      <c r="S66" s="13" t="s">
        <v>424</v>
      </c>
      <c r="T66" s="14" t="s">
        <v>425</v>
      </c>
      <c r="U66" s="0" t="n">
        <v>50</v>
      </c>
      <c r="V66" s="0" t="n">
        <v>2022</v>
      </c>
    </row>
    <row r="67" customFormat="false" ht="36" hidden="false" customHeight="false" outlineLevel="0" collapsed="false">
      <c r="K67" s="13" t="n">
        <v>2005</v>
      </c>
      <c r="L67" s="14" t="s">
        <v>426</v>
      </c>
      <c r="M67" s="13" t="n">
        <v>26</v>
      </c>
      <c r="N67" s="13"/>
      <c r="O67" s="13"/>
      <c r="P67" s="13"/>
      <c r="Q67" s="13" t="s">
        <v>427</v>
      </c>
      <c r="R67" s="13" t="s">
        <v>428</v>
      </c>
      <c r="S67" s="13" t="s">
        <v>424</v>
      </c>
      <c r="T67" s="14" t="s">
        <v>429</v>
      </c>
      <c r="U67" s="0" t="n">
        <v>80</v>
      </c>
      <c r="V67" s="0" t="n">
        <v>2085</v>
      </c>
    </row>
    <row r="68" customFormat="false" ht="54" hidden="false" customHeight="false" outlineLevel="0" collapsed="false">
      <c r="K68" s="13" t="n">
        <v>2006</v>
      </c>
      <c r="L68" s="14" t="s">
        <v>430</v>
      </c>
      <c r="M68" s="13"/>
      <c r="N68" s="13"/>
      <c r="O68" s="13"/>
      <c r="P68" s="13"/>
      <c r="Q68" s="13" t="s">
        <v>431</v>
      </c>
      <c r="R68" s="13" t="s">
        <v>432</v>
      </c>
      <c r="S68" s="13" t="s">
        <v>424</v>
      </c>
      <c r="T68" s="14" t="s">
        <v>425</v>
      </c>
      <c r="U68" s="0" t="n">
        <v>50</v>
      </c>
      <c r="V68" s="0" t="n">
        <v>2056</v>
      </c>
    </row>
    <row r="69" customFormat="false" ht="54" hidden="false" customHeight="false" outlineLevel="0" collapsed="false">
      <c r="K69" s="13" t="n">
        <v>2007</v>
      </c>
      <c r="L69" s="14" t="s">
        <v>433</v>
      </c>
      <c r="M69" s="13" t="n">
        <v>888</v>
      </c>
      <c r="N69" s="13"/>
      <c r="O69" s="13"/>
      <c r="P69" s="13"/>
      <c r="Q69" s="13" t="s">
        <v>434</v>
      </c>
      <c r="R69" s="13" t="s">
        <v>435</v>
      </c>
      <c r="S69" s="13" t="s">
        <v>424</v>
      </c>
      <c r="T69" s="15" t="s">
        <v>436</v>
      </c>
      <c r="U69" s="0" t="n">
        <v>33</v>
      </c>
      <c r="V69" s="0" t="n">
        <v>2040</v>
      </c>
    </row>
    <row r="70" customFormat="false" ht="36" hidden="false" customHeight="false" outlineLevel="0" collapsed="false">
      <c r="K70" s="13" t="n">
        <v>2009</v>
      </c>
      <c r="L70" s="14" t="s">
        <v>437</v>
      </c>
      <c r="M70" s="13"/>
      <c r="N70" s="13" t="s">
        <v>438</v>
      </c>
      <c r="O70" s="13" t="s">
        <v>439</v>
      </c>
      <c r="P70" s="13" t="s">
        <v>440</v>
      </c>
      <c r="Q70" s="13"/>
      <c r="R70" s="13" t="s">
        <v>441</v>
      </c>
      <c r="S70" s="13" t="s">
        <v>424</v>
      </c>
      <c r="T70" s="14" t="s">
        <v>425</v>
      </c>
      <c r="U70" s="0" t="n">
        <v>31</v>
      </c>
      <c r="V70" s="0" t="n">
        <v>2040</v>
      </c>
    </row>
    <row r="71" customFormat="false" ht="126" hidden="false" customHeight="false" outlineLevel="0" collapsed="false">
      <c r="K71" s="13" t="n">
        <v>2011</v>
      </c>
      <c r="L71" s="14" t="s">
        <v>442</v>
      </c>
      <c r="M71" s="13" t="n">
        <v>35</v>
      </c>
      <c r="N71" s="13" t="s">
        <v>443</v>
      </c>
      <c r="O71" s="13" t="n">
        <v>2050</v>
      </c>
      <c r="P71" s="13" t="s">
        <v>444</v>
      </c>
      <c r="Q71" s="13"/>
      <c r="R71" s="13" t="s">
        <v>445</v>
      </c>
      <c r="S71" s="16" t="n">
        <v>0.41</v>
      </c>
      <c r="T71" s="14" t="s">
        <v>425</v>
      </c>
      <c r="U71" s="0" t="n">
        <v>39</v>
      </c>
      <c r="V71" s="0" t="n">
        <v>2050</v>
      </c>
    </row>
    <row r="72" customFormat="false" ht="25" hidden="false" customHeight="false" outlineLevel="0" collapsed="false">
      <c r="K72" s="13" t="n">
        <v>2012</v>
      </c>
      <c r="L72" s="14" t="s">
        <v>446</v>
      </c>
      <c r="M72" s="13" t="n">
        <v>37</v>
      </c>
      <c r="N72" s="13" t="s">
        <v>447</v>
      </c>
      <c r="O72" s="13" t="s">
        <v>448</v>
      </c>
      <c r="P72" s="13" t="s">
        <v>449</v>
      </c>
      <c r="Q72" s="13"/>
      <c r="R72" s="13" t="s">
        <v>450</v>
      </c>
      <c r="S72" s="13" t="s">
        <v>424</v>
      </c>
      <c r="T72" s="14" t="s">
        <v>425</v>
      </c>
      <c r="U72" s="0" t="s">
        <v>451</v>
      </c>
      <c r="V72" s="0" t="s">
        <v>451</v>
      </c>
    </row>
    <row r="73" customFormat="false" ht="126" hidden="false" customHeight="false" outlineLevel="0" collapsed="false">
      <c r="K73" s="13" t="n">
        <v>2012</v>
      </c>
      <c r="L73" s="14" t="s">
        <v>452</v>
      </c>
      <c r="M73" s="13" t="n">
        <v>72</v>
      </c>
      <c r="N73" s="13" t="s">
        <v>453</v>
      </c>
      <c r="O73" s="13" t="s">
        <v>439</v>
      </c>
      <c r="P73" s="13" t="s">
        <v>454</v>
      </c>
      <c r="Q73" s="13"/>
      <c r="R73" s="13" t="s">
        <v>455</v>
      </c>
      <c r="S73" s="16" t="n">
        <v>0.65</v>
      </c>
      <c r="T73" s="14" t="s">
        <v>425</v>
      </c>
      <c r="U73" s="0" t="n">
        <v>28</v>
      </c>
      <c r="V73" s="0" t="n">
        <v>2040</v>
      </c>
    </row>
    <row r="74" customFormat="false" ht="144" hidden="false" customHeight="false" outlineLevel="0" collapsed="false">
      <c r="K74" s="13" t="n">
        <v>2012</v>
      </c>
      <c r="L74" s="14" t="s">
        <v>456</v>
      </c>
      <c r="M74" s="13" t="n">
        <v>43</v>
      </c>
      <c r="N74" s="13" t="s">
        <v>457</v>
      </c>
      <c r="O74" s="13" t="s">
        <v>458</v>
      </c>
      <c r="P74" s="13" t="s">
        <v>459</v>
      </c>
      <c r="Q74" s="13"/>
      <c r="R74" s="13" t="s">
        <v>460</v>
      </c>
      <c r="S74" s="16" t="n">
        <v>0.49</v>
      </c>
      <c r="T74" s="14" t="s">
        <v>425</v>
      </c>
      <c r="U74" s="0" t="n">
        <v>36</v>
      </c>
      <c r="V74" s="0" t="n">
        <v>2048</v>
      </c>
    </row>
    <row r="75" customFormat="false" ht="144" hidden="false" customHeight="false" outlineLevel="0" collapsed="false">
      <c r="K75" s="13" t="n">
        <v>2012</v>
      </c>
      <c r="L75" s="14" t="s">
        <v>461</v>
      </c>
      <c r="M75" s="13" t="s">
        <v>462</v>
      </c>
      <c r="N75" s="13"/>
      <c r="O75" s="13"/>
      <c r="P75" s="13"/>
      <c r="Q75" s="13" t="s">
        <v>463</v>
      </c>
      <c r="R75" s="13" t="s">
        <v>39</v>
      </c>
      <c r="S75" s="13" t="s">
        <v>424</v>
      </c>
      <c r="T75" s="14" t="s">
        <v>425</v>
      </c>
    </row>
    <row r="76" customFormat="false" ht="25" hidden="false" customHeight="false" outlineLevel="0" collapsed="false">
      <c r="K76" s="13" t="n">
        <v>2013</v>
      </c>
      <c r="L76" s="14" t="s">
        <v>464</v>
      </c>
      <c r="M76" s="13" t="n">
        <v>29</v>
      </c>
      <c r="N76" s="13" t="n">
        <v>2022</v>
      </c>
      <c r="O76" s="13" t="s">
        <v>439</v>
      </c>
      <c r="P76" s="13" t="s">
        <v>440</v>
      </c>
      <c r="Q76" s="13"/>
      <c r="R76" s="13" t="s">
        <v>465</v>
      </c>
      <c r="S76" s="16" t="n">
        <v>0.29</v>
      </c>
      <c r="T76" s="14" t="s">
        <v>425</v>
      </c>
      <c r="U76" s="0" t="n">
        <v>27</v>
      </c>
      <c r="V76" s="0" t="n">
        <v>2040</v>
      </c>
    </row>
    <row r="77" customFormat="false" ht="72" hidden="false" customHeight="false" outlineLevel="0" collapsed="false">
      <c r="K77" s="13" t="n">
        <v>2013</v>
      </c>
      <c r="L77" s="14" t="s">
        <v>466</v>
      </c>
      <c r="M77" s="13" t="n">
        <v>26</v>
      </c>
      <c r="N77" s="13" t="s">
        <v>438</v>
      </c>
      <c r="O77" s="13" t="s">
        <v>467</v>
      </c>
      <c r="P77" s="13" t="s">
        <v>468</v>
      </c>
      <c r="Q77" s="13"/>
      <c r="R77" s="13" t="s">
        <v>469</v>
      </c>
      <c r="S77" s="16" t="n">
        <v>0.1</v>
      </c>
      <c r="T77" s="14" t="s">
        <v>425</v>
      </c>
      <c r="U77" s="0" t="n">
        <v>37</v>
      </c>
      <c r="V77" s="0" t="n">
        <v>2050</v>
      </c>
    </row>
  </sheetData>
  <hyperlinks>
    <hyperlink ref="L66" r:id="rId1" display=" Michie"/>
    <hyperlink ref="T66" r:id="rId2" display="link"/>
    <hyperlink ref="L67" r:id="rId3" display=" Bainbridge"/>
    <hyperlink ref="T67" r:id="rId4" display=" link"/>
    <hyperlink ref="L68" r:id="rId5" display=" AI@50"/>
    <hyperlink ref="T68" r:id="rId6" display="link"/>
    <hyperlink ref="L69" r:id="rId7" display=" Klein"/>
    <hyperlink ref="L70" r:id="rId8" display=" AGI-09"/>
    <hyperlink ref="T70" r:id="rId9" display="link"/>
    <hyperlink ref="L71" r:id="rId10" display=" FHI Winter Intelligence"/>
    <hyperlink ref="T71" r:id="rId11" display="link"/>
    <hyperlink ref="L72" r:id="rId12" display=" Kruel interviews"/>
    <hyperlink ref="T72" r:id="rId13" display="link"/>
    <hyperlink ref="L73" r:id="rId14" display=" FHI: AGI"/>
    <hyperlink ref="T73" r:id="rId15" display="link"/>
    <hyperlink ref="L74" r:id="rId16" display=" FHI:PT-AI"/>
    <hyperlink ref="T74" r:id="rId17" display="link"/>
    <hyperlink ref="L75" r:id="rId18" display=" Hanson"/>
    <hyperlink ref="T75" r:id="rId19" display="link"/>
    <hyperlink ref="L76" r:id="rId20" display=" FHI: TOP100"/>
    <hyperlink ref="T76" r:id="rId21" display="link"/>
    <hyperlink ref="L77" r:id="rId22" display=" FHI:EETN"/>
    <hyperlink ref="T77" r:id="rId23" display="link"/>
  </hyperlinks>
  <printOptions headings="false" gridLines="false" gridLinesSet="true" horizontalCentered="false" verticalCentered="false"/>
  <pageMargins left="0.75" right="0.75" top="1" bottom="1"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24"/>
</worksheet>
</file>

<file path=xl/worksheets/sheet3.xml><?xml version="1.0" encoding="utf-8"?>
<worksheet xmlns="http://schemas.openxmlformats.org/spreadsheetml/2006/main" xmlns:r="http://schemas.openxmlformats.org/officeDocument/2006/relationships">
  <sheetPr filterMode="false">
    <pageSetUpPr fitToPage="false"/>
  </sheetPr>
  <dimension ref="A1:AH22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731" topLeftCell="A69" activePane="bottomLeft" state="split"/>
      <selection pane="topLeft" activeCell="A1" activeCellId="0" sqref="A1"/>
      <selection pane="bottomLeft" activeCell="A84" activeCellId="0" sqref="A84"/>
    </sheetView>
  </sheetViews>
  <sheetFormatPr defaultRowHeight="12"/>
  <cols>
    <col collapsed="false" hidden="false" max="6" min="6" style="0" width="11.6428571428571"/>
    <col collapsed="false" hidden="false" max="23" min="20" style="0" width="11.6428571428571"/>
    <col collapsed="false" hidden="false" max="25" min="25" style="0" width="23.4897959183673"/>
  </cols>
  <sheetData>
    <row r="1" customFormat="false" ht="24" hidden="false" customHeight="false" outlineLevel="0" collapsed="false">
      <c r="A1" s="0" t="s">
        <v>409</v>
      </c>
      <c r="B1" s="0" t="s">
        <v>470</v>
      </c>
      <c r="C1" s="0" t="s">
        <v>471</v>
      </c>
      <c r="E1" s="0" t="s">
        <v>472</v>
      </c>
      <c r="F1" s="0" t="s">
        <v>473</v>
      </c>
      <c r="G1" s="0" t="s">
        <v>474</v>
      </c>
      <c r="H1" s="0" t="s">
        <v>475</v>
      </c>
      <c r="I1" s="0" t="s">
        <v>476</v>
      </c>
      <c r="J1" s="0" t="s">
        <v>477</v>
      </c>
      <c r="K1" s="0" t="s">
        <v>478</v>
      </c>
      <c r="L1" s="0" t="s">
        <v>479</v>
      </c>
      <c r="N1" s="0" t="s">
        <v>54</v>
      </c>
      <c r="O1" s="0" t="s">
        <v>39</v>
      </c>
      <c r="P1" s="0" t="s">
        <v>403</v>
      </c>
      <c r="Q1" s="0" t="s">
        <v>101</v>
      </c>
      <c r="S1" s="0" t="s">
        <v>480</v>
      </c>
      <c r="T1" s="0" t="s">
        <v>481</v>
      </c>
      <c r="V1" s="0" t="s">
        <v>482</v>
      </c>
      <c r="W1" s="0" t="s">
        <v>483</v>
      </c>
    </row>
    <row r="2" customFormat="false" ht="12" hidden="false" customHeight="false" outlineLevel="0" collapsed="false">
      <c r="A2" s="0" t="n">
        <v>1960</v>
      </c>
      <c r="B2" s="0" t="n">
        <f aca="false">COUNTIF(Data!$M$2:$M$66, "&lt;" &amp; A2)/COUNT(Data!$M$2:$M$66)</f>
        <v>0</v>
      </c>
      <c r="C2" s="0" t="n">
        <f aca="false">COUNTIF(Data!$L$2:$L$66, "&lt;" &amp; A2)/COUNT(Data!$L$2:$L$66)</f>
        <v>0</v>
      </c>
      <c r="E2" s="0" t="n">
        <f aca="false">COUNTIFS(Data!$D$2:$D$66, "AI", Data!$H$2:$H$66, "&lt;2000", Data!$M$2:$M$66, "&lt;"&amp;'Cumulative distributions'!$A2)/COUNTIFS(Data!$M$2:$M$66, "&gt;0", Data!$D$2:$D$66, "AI", Data!$H$2:$H$66, "&lt;2000")</f>
        <v>0</v>
      </c>
      <c r="F2" s="0" t="n">
        <f aca="false">COUNTIFS(Data!$D$2:$D$66, "AI", Data!$H$2:$H$66, "&gt;1999", Data!$M$2:$M$66, "&lt;"&amp;'Cumulative distributions'!$A2)/COUNTIFS(Data!$M$2:$M$66, "&gt;0", Data!$D$2:$D$66, "AI", Data!$H$2:$H$66, "&gt;1999")</f>
        <v>0</v>
      </c>
      <c r="G2" s="0" t="e">
        <f aca="false">COUNTIFS(Data!$D$2:$D$66, "AGI", Data!$H$2:$H$66, "&lt;2000", Data!$M$2:$M$66, "&lt;"&amp;'Cumulative distributions'!$A2)/COUNTIFS(Data!$M$2:$M$66, "&gt;0", Data!$D$2:$D$66, "AGI", Data!$H$2:$H$66, "&lt;2000")</f>
        <v>#DIV/0!</v>
      </c>
      <c r="H2" s="0" t="n">
        <f aca="false">COUNTIFS(Data!$D$2:$D$66, "AGI", Data!$H$2:$H$66, "&gt;1999", Data!$M$2:$M$66, "&lt;"&amp;'Cumulative distributions'!$A2)/COUNTIFS(Data!$M$2:$M$66, "&gt;0", Data!$D$2:$D$66, "AGI", Data!$H$2:$H$66, "&gt;1999")</f>
        <v>0</v>
      </c>
      <c r="I2" s="0" t="n">
        <f aca="false">COUNTIFS(Data!$D$2:$D$66, "Futurist", Data!$H$2:$H$66, "&lt;2000", Data!$M$2:$M$66, "&lt;"&amp;'Cumulative distributions'!$A2)/COUNTIFS(Data!$M$2:$M$66, "&gt;0", Data!$D$2:$D$66, "Futurist", Data!$H$2:$H$66, "&lt;2000")</f>
        <v>0</v>
      </c>
      <c r="J2" s="0" t="n">
        <f aca="false">COUNTIFS(Data!$D$2:$D$66, "Futurist", Data!$H$2:$H$66, "&gt;1999", Data!$M$2:$M$66, "&lt;"&amp;'Cumulative distributions'!$A2)/COUNTIFS(Data!$M$2:$M$66, "&gt;0", Data!$D$2:$D$66, "Futurist", Data!$H$2:$H$66, "&gt;1999")</f>
        <v>0</v>
      </c>
      <c r="K2" s="0" t="n">
        <f aca="false">COUNTIFS(Data!$D$2:$D$66, "Other", Data!$H$2:$H$66, "&lt;2000", Data!$M$2:$M$66, "&lt;"&amp;'Cumulative distributions'!$A2)/COUNTIFS(Data!$M$2:$M$66, "&gt;0", Data!$D$2:$D$66, "Other", Data!$H$2:$H$66, "&lt;2000")</f>
        <v>0</v>
      </c>
      <c r="L2" s="0" t="n">
        <f aca="false">COUNTIFS(Data!$D$2:$D$66, "Other", Data!$H$2:$H$66, "&gt;1999", Data!$M$2:$M$66, "&lt;"&amp;'Cumulative distributions'!$A2)/COUNTIFS(Data!$M$2:$M$66, "&gt;0", Data!$D$2:$D$66, "Other", Data!$H$2:$H$66, "&gt;1999")</f>
        <v>0</v>
      </c>
      <c r="N2" s="0" t="n">
        <f aca="false">COUNTIFS(Data!$D$2:$D$66, "AGI", Data!$M$2:$M$66, "&lt;"&amp;'Cumulative distributions'!$A2)/COUNTIFS(Data!$M$2:$M$66, "&gt;0", Data!$D$2:$D$66, "AGI")</f>
        <v>0</v>
      </c>
      <c r="O2" s="0" t="n">
        <f aca="false">COUNTIFS(Data!$D$2:$D$66, "AI", Data!$M$2:$M$66, "&lt;"&amp;'Cumulative distributions'!$A2)/COUNTIFS(Data!$M$2:$M$66, "&gt;0", Data!$D$2:$D$66, "AI")</f>
        <v>0</v>
      </c>
      <c r="P2" s="0" t="n">
        <f aca="false">COUNTIFS(Data!$D$2:$D$66, "Futurist", Data!$M$2:$M$66, "&lt;"&amp;'Cumulative distributions'!$A2)/COUNTIFS(Data!$M$2:$M$66, "&gt;0", Data!$D$2:$D$66, "Futurist")</f>
        <v>0</v>
      </c>
      <c r="Q2" s="0" t="n">
        <f aca="false">COUNTIFS(Data!$D$2:$D$66, "Other", Data!$M$2:$M$66, "&lt;"&amp;'Cumulative distributions'!$A2)/COUNTIFS(Data!$M$2:$M$66, "&gt;0", Data!$D$2:$D$66, "Other")</f>
        <v>0</v>
      </c>
      <c r="S2" s="0" t="n">
        <f aca="false">COUNTIFS(Data!$H$2:$H$66, "&lt;2000", Data!$M$2:$M$66, "&lt;"&amp;'Cumulative distributions'!$A2)/COUNTIFS(Data!$M$2:$M$66, "&gt;0", Data!$H$2:$H$66, "&lt;2000")</f>
        <v>0</v>
      </c>
      <c r="T2" s="0" t="n">
        <f aca="false">COUNTIFS(Data!$H$2:$H$66, "&gt;1999", Data!$M$2:$M$66, "&lt;"&amp;'Cumulative distributions'!$A2)/COUNTIFS(Data!$M$2:$M$66, "&gt;0", Data!$H$2:$H$66, "&gt;1999")</f>
        <v>0</v>
      </c>
      <c r="V2" s="0" t="n">
        <f aca="false">COUNTIFS(Data!$AD$2:$AD$66, 1, Data!$H$2:$H$66, "&gt;1999", Data!$M$2:$M$66, "&lt;"&amp;'Cumulative distributions'!$A2)/COUNTIFS(Data!$M$2:$M$66, "&gt;0", Data!$AD$2:$AD$66, 1, Data!$H$2:$H$66, "&gt;1999")</f>
        <v>0</v>
      </c>
      <c r="W2" s="0" t="n">
        <f aca="false">COUNTIFS(Data!$AD$2:$AD$66, 0, Data!$H$2:$H$66, "&gt;1999", Data!$M$2:$M$66, "&lt;"&amp;'Cumulative distributions'!$A2)/COUNTIFS(Data!$M$2:$M$66, "&gt;0", Data!$AD$2:$AD$66, 0, Data!$H$2:$H$66, "&gt;1999")</f>
        <v>0</v>
      </c>
      <c r="AH2" s="0" t="n">
        <f aca="false">IF(V2&gt;0.1, A2, 0)</f>
        <v>0</v>
      </c>
    </row>
    <row r="3" customFormat="false" ht="12" hidden="false" customHeight="false" outlineLevel="0" collapsed="false">
      <c r="A3" s="0" t="n">
        <v>1961</v>
      </c>
      <c r="B3" s="0" t="n">
        <f aca="false">COUNTIF(Data!$M$2:$M$66, "&lt;" &amp; A3)/COUNT(Data!$M$2:$M$66)</f>
        <v>0</v>
      </c>
      <c r="C3" s="0" t="n">
        <f aca="false">COUNTIF(Data!$L$2:$L$66, "&lt;" &amp; A3)/COUNT(Data!$L$2:$L$66)</f>
        <v>0</v>
      </c>
      <c r="E3" s="0" t="n">
        <f aca="false">COUNTIFS(Data!$D$2:$D$66, "AI", Data!$H$2:$H$66, "&lt;2000", Data!$M$2:$M$66, "&lt;"&amp;'Cumulative distributions'!$A3)/COUNTIFS(Data!$M$2:$M$66, "&gt;0", Data!$D$2:$D$66, "AI", Data!$H$2:$H$66, "&lt;2000")</f>
        <v>0</v>
      </c>
      <c r="F3" s="0" t="n">
        <f aca="false">COUNTIFS(Data!$D$2:$D$66, "AI", Data!$H$2:$H$66, "&gt;1999", Data!$M$2:$M$66, "&lt;"&amp;'Cumulative distributions'!$A3)/COUNTIFS(Data!$M$2:$M$66, "&gt;0", Data!$D$2:$D$66, "AI", Data!$H$2:$H$66, "&gt;1999")</f>
        <v>0</v>
      </c>
      <c r="G3" s="0" t="e">
        <f aca="false">COUNTIFS(Data!$D$2:$D$66, "AGI", Data!$H$2:$H$66, "&lt;2000", Data!$M$2:$M$66, "&lt;"&amp;'Cumulative distributions'!$A3)/COUNTIFS(Data!$M$2:$M$66, "&gt;0", Data!$D$2:$D$66, "AGI", Data!$H$2:$H$66, "&lt;2000")</f>
        <v>#DIV/0!</v>
      </c>
      <c r="H3" s="0" t="n">
        <f aca="false">COUNTIFS(Data!$D$2:$D$66, "AGI", Data!$H$2:$H$66, "&gt;1999", Data!$M$2:$M$66, "&lt;"&amp;'Cumulative distributions'!$A3)/COUNTIFS(Data!$M$2:$M$66, "&gt;0", Data!$D$2:$D$66, "AGI", Data!$H$2:$H$66, "&gt;1999")</f>
        <v>0</v>
      </c>
      <c r="I3" s="0" t="n">
        <f aca="false">COUNTIFS(Data!$D$2:$D$66, "Futurist", Data!$H$2:$H$66, "&lt;2000", Data!$M$2:$M$66, "&lt;"&amp;'Cumulative distributions'!$A3)/COUNTIFS(Data!$M$2:$M$66, "&gt;0", Data!$D$2:$D$66, "Futurist", Data!$H$2:$H$66, "&lt;2000")</f>
        <v>0</v>
      </c>
      <c r="J3" s="0" t="n">
        <f aca="false">COUNTIFS(Data!$D$2:$D$66, "Futurist", Data!$H$2:$H$66, "&gt;1999", Data!$M$2:$M$66, "&lt;"&amp;'Cumulative distributions'!$A3)/COUNTIFS(Data!$M$2:$M$66, "&gt;0", Data!$D$2:$D$66, "Futurist", Data!$H$2:$H$66, "&gt;1999")</f>
        <v>0</v>
      </c>
      <c r="K3" s="0" t="n">
        <f aca="false">COUNTIFS(Data!$D$2:$D$66, "Other", Data!$H$2:$H$66, "&lt;2000", Data!$M$2:$M$66, "&lt;"&amp;'Cumulative distributions'!$A3)/COUNTIFS(Data!$M$2:$M$66, "&gt;0", Data!$D$2:$D$66, "Other", Data!$H$2:$H$66, "&lt;2000")</f>
        <v>0</v>
      </c>
      <c r="L3" s="0" t="n">
        <f aca="false">COUNTIFS(Data!$D$2:$D$66, "Other", Data!$H$2:$H$66, "&gt;1999", Data!$M$2:$M$66, "&lt;"&amp;'Cumulative distributions'!$A3)/COUNTIFS(Data!$M$2:$M$66, "&gt;0", Data!$D$2:$D$66, "Other", Data!$H$2:$H$66, "&gt;1999")</f>
        <v>0</v>
      </c>
      <c r="N3" s="0" t="n">
        <f aca="false">COUNTIFS(Data!$D$2:$D$66, "AGI", Data!$M$2:$M$66, "&lt;"&amp;'Cumulative distributions'!$A3)/COUNTIFS(Data!$M$2:$M$66, "&gt;0", Data!$D$2:$D$66, "AGI")</f>
        <v>0</v>
      </c>
      <c r="O3" s="0" t="n">
        <f aca="false">COUNTIFS(Data!$D$2:$D$66, "AI", Data!$M$2:$M$66, "&lt;"&amp;'Cumulative distributions'!$A3)/COUNTIFS(Data!$M$2:$M$66, "&gt;0", Data!$D$2:$D$66, "AI")</f>
        <v>0</v>
      </c>
      <c r="P3" s="0" t="n">
        <f aca="false">COUNTIFS(Data!$D$2:$D$66, "Futurist", Data!$M$2:$M$66, "&lt;"&amp;'Cumulative distributions'!$A3)/COUNTIFS(Data!$M$2:$M$66, "&gt;0", Data!$D$2:$D$66, "Futurist")</f>
        <v>0</v>
      </c>
      <c r="Q3" s="0" t="n">
        <f aca="false">COUNTIFS(Data!$D$2:$D$66, "Other", Data!$M$2:$M$66, "&lt;"&amp;'Cumulative distributions'!$A3)/COUNTIFS(Data!$M$2:$M$66, "&gt;0", Data!$D$2:$D$66, "Other")</f>
        <v>0</v>
      </c>
      <c r="S3" s="0" t="n">
        <f aca="false">COUNTIFS(Data!$H$2:$H$66, "&lt;2000", Data!$M$2:$M$66, "&lt;"&amp;'Cumulative distributions'!$A3)/COUNTIFS(Data!$M$2:$M$66, "&gt;0", Data!$H$2:$H$66, "&lt;2000")</f>
        <v>0</v>
      </c>
      <c r="T3" s="0" t="n">
        <f aca="false">COUNTIFS(Data!$H$2:$H$66, "&gt;1999", Data!$M$2:$M$66, "&lt;"&amp;'Cumulative distributions'!$A3)/COUNTIFS(Data!$M$2:$M$66, "&gt;0", Data!$H$2:$H$66, "&gt;1999")</f>
        <v>0</v>
      </c>
      <c r="V3" s="0" t="n">
        <f aca="false">COUNTIFS(Data!$AD$2:$AD$66, 1, Data!$H$2:$H$66, "&gt;1999", Data!$M$2:$M$66, "&lt;"&amp;'Cumulative distributions'!$A3)/COUNTIFS(Data!$M$2:$M$66, "&gt;0", Data!$AD$2:$AD$66, 1, Data!$H$2:$H$66, "&gt;1999")</f>
        <v>0</v>
      </c>
      <c r="W3" s="0" t="n">
        <f aca="false">COUNTIFS(Data!$AD$2:$AD$66, 0, Data!$H$2:$H$66, "&gt;1999", Data!$M$2:$M$66, "&lt;"&amp;'Cumulative distributions'!$A3)/COUNTIFS(Data!$M$2:$M$66, "&gt;0", Data!$AD$2:$AD$66, 0, Data!$H$2:$H$66, "&gt;1999")</f>
        <v>0</v>
      </c>
      <c r="AH3" s="0" t="n">
        <f aca="false">IF(AND(V3&gt;0.1, (NOT(V2&gt;0.1))), A3, AH2)</f>
        <v>0</v>
      </c>
    </row>
    <row r="4" customFormat="false" ht="12" hidden="false" customHeight="false" outlineLevel="0" collapsed="false">
      <c r="A4" s="0" t="n">
        <v>1962</v>
      </c>
      <c r="B4" s="0" t="n">
        <f aca="false">COUNTIF(Data!$M$2:$M$66, "&lt;" &amp; A4)/COUNT(Data!$M$2:$M$66)</f>
        <v>0</v>
      </c>
      <c r="C4" s="0" t="n">
        <f aca="false">COUNTIF(Data!$L$2:$L$66, "&lt;" &amp; A4)/COUNT(Data!$L$2:$L$66)</f>
        <v>0</v>
      </c>
      <c r="E4" s="0" t="n">
        <f aca="false">COUNTIFS(Data!$D$2:$D$66, "AI", Data!$H$2:$H$66, "&lt;2000", Data!$M$2:$M$66, "&lt;"&amp;'Cumulative distributions'!$A4)/COUNTIFS(Data!$M$2:$M$66, "&gt;0", Data!$D$2:$D$66, "AI", Data!$H$2:$H$66, "&lt;2000")</f>
        <v>0</v>
      </c>
      <c r="F4" s="0" t="n">
        <f aca="false">COUNTIFS(Data!$D$2:$D$66, "AI", Data!$H$2:$H$66, "&gt;1999", Data!$M$2:$M$66, "&lt;"&amp;'Cumulative distributions'!$A4)/COUNTIFS(Data!$M$2:$M$66, "&gt;0", Data!$D$2:$D$66, "AI", Data!$H$2:$H$66, "&gt;1999")</f>
        <v>0</v>
      </c>
      <c r="G4" s="0" t="e">
        <f aca="false">COUNTIFS(Data!$D$2:$D$66, "AGI", Data!$H$2:$H$66, "&lt;2000", Data!$M$2:$M$66, "&lt;"&amp;'Cumulative distributions'!$A4)/COUNTIFS(Data!$M$2:$M$66, "&gt;0", Data!$D$2:$D$66, "AGI", Data!$H$2:$H$66, "&lt;2000")</f>
        <v>#DIV/0!</v>
      </c>
      <c r="H4" s="0" t="n">
        <f aca="false">COUNTIFS(Data!$D$2:$D$66, "AGI", Data!$H$2:$H$66, "&gt;1999", Data!$M$2:$M$66, "&lt;"&amp;'Cumulative distributions'!$A4)/COUNTIFS(Data!$M$2:$M$66, "&gt;0", Data!$D$2:$D$66, "AGI", Data!$H$2:$H$66, "&gt;1999")</f>
        <v>0</v>
      </c>
      <c r="I4" s="0" t="n">
        <f aca="false">COUNTIFS(Data!$D$2:$D$66, "Futurist", Data!$H$2:$H$66, "&lt;2000", Data!$M$2:$M$66, "&lt;"&amp;'Cumulative distributions'!$A4)/COUNTIFS(Data!$M$2:$M$66, "&gt;0", Data!$D$2:$D$66, "Futurist", Data!$H$2:$H$66, "&lt;2000")</f>
        <v>0</v>
      </c>
      <c r="J4" s="0" t="n">
        <f aca="false">COUNTIFS(Data!$D$2:$D$66, "Futurist", Data!$H$2:$H$66, "&gt;1999", Data!$M$2:$M$66, "&lt;"&amp;'Cumulative distributions'!$A4)/COUNTIFS(Data!$M$2:$M$66, "&gt;0", Data!$D$2:$D$66, "Futurist", Data!$H$2:$H$66, "&gt;1999")</f>
        <v>0</v>
      </c>
      <c r="K4" s="0" t="n">
        <f aca="false">COUNTIFS(Data!$D$2:$D$66, "Other", Data!$H$2:$H$66, "&lt;2000", Data!$M$2:$M$66, "&lt;"&amp;'Cumulative distributions'!$A4)/COUNTIFS(Data!$M$2:$M$66, "&gt;0", Data!$D$2:$D$66, "Other", Data!$H$2:$H$66, "&lt;2000")</f>
        <v>0</v>
      </c>
      <c r="L4" s="0" t="n">
        <f aca="false">COUNTIFS(Data!$D$2:$D$66, "Other", Data!$H$2:$H$66, "&gt;1999", Data!$M$2:$M$66, "&lt;"&amp;'Cumulative distributions'!$A4)/COUNTIFS(Data!$M$2:$M$66, "&gt;0", Data!$D$2:$D$66, "Other", Data!$H$2:$H$66, "&gt;1999")</f>
        <v>0</v>
      </c>
      <c r="N4" s="0" t="n">
        <f aca="false">COUNTIFS(Data!$D$2:$D$66, "AGI", Data!$M$2:$M$66, "&lt;"&amp;'Cumulative distributions'!$A4)/COUNTIFS(Data!$M$2:$M$66, "&gt;0", Data!$D$2:$D$66, "AGI")</f>
        <v>0</v>
      </c>
      <c r="O4" s="0" t="n">
        <f aca="false">COUNTIFS(Data!$D$2:$D$66, "AI", Data!$M$2:$M$66, "&lt;"&amp;'Cumulative distributions'!$A4)/COUNTIFS(Data!$M$2:$M$66, "&gt;0", Data!$D$2:$D$66, "AI")</f>
        <v>0</v>
      </c>
      <c r="P4" s="0" t="n">
        <f aca="false">COUNTIFS(Data!$D$2:$D$66, "Futurist", Data!$M$2:$M$66, "&lt;"&amp;'Cumulative distributions'!$A4)/COUNTIFS(Data!$M$2:$M$66, "&gt;0", Data!$D$2:$D$66, "Futurist")</f>
        <v>0</v>
      </c>
      <c r="Q4" s="0" t="n">
        <f aca="false">COUNTIFS(Data!$D$2:$D$66, "Other", Data!$M$2:$M$66, "&lt;"&amp;'Cumulative distributions'!$A4)/COUNTIFS(Data!$M$2:$M$66, "&gt;0", Data!$D$2:$D$66, "Other")</f>
        <v>0</v>
      </c>
      <c r="S4" s="0" t="n">
        <f aca="false">COUNTIFS(Data!$H$2:$H$66, "&lt;2000", Data!$M$2:$M$66, "&lt;"&amp;'Cumulative distributions'!$A4)/COUNTIFS(Data!$M$2:$M$66, "&gt;0", Data!$H$2:$H$66, "&lt;2000")</f>
        <v>0</v>
      </c>
      <c r="T4" s="0" t="n">
        <f aca="false">COUNTIFS(Data!$H$2:$H$66, "&gt;1999", Data!$M$2:$M$66, "&lt;"&amp;'Cumulative distributions'!$A4)/COUNTIFS(Data!$M$2:$M$66, "&gt;0", Data!$H$2:$H$66, "&gt;1999")</f>
        <v>0</v>
      </c>
      <c r="V4" s="0" t="n">
        <f aca="false">COUNTIFS(Data!$AD$2:$AD$66, 1, Data!$H$2:$H$66, "&gt;1999", Data!$M$2:$M$66, "&lt;"&amp;'Cumulative distributions'!$A4)/COUNTIFS(Data!$M$2:$M$66, "&gt;0", Data!$AD$2:$AD$66, 1, Data!$H$2:$H$66, "&gt;1999")</f>
        <v>0</v>
      </c>
      <c r="W4" s="0" t="n">
        <f aca="false">COUNTIFS(Data!$AD$2:$AD$66, 0, Data!$H$2:$H$66, "&gt;1999", Data!$M$2:$M$66, "&lt;"&amp;'Cumulative distributions'!$A4)/COUNTIFS(Data!$M$2:$M$66, "&gt;0", Data!$AD$2:$AD$66, 0, Data!$H$2:$H$66, "&gt;1999")</f>
        <v>0</v>
      </c>
      <c r="AH4" s="0" t="n">
        <f aca="false">IF(AND(V4&gt;0.1, (NOT(V3&gt;0.1))), A4, AH3)</f>
        <v>0</v>
      </c>
    </row>
    <row r="5" customFormat="false" ht="12" hidden="false" customHeight="false" outlineLevel="0" collapsed="false">
      <c r="A5" s="0" t="n">
        <v>1963</v>
      </c>
      <c r="B5" s="0" t="n">
        <f aca="false">COUNTIF(Data!$M$2:$M$66, "&lt;" &amp; A5)/COUNT(Data!$M$2:$M$66)</f>
        <v>0</v>
      </c>
      <c r="C5" s="0" t="n">
        <f aca="false">COUNTIF(Data!$L$2:$L$66, "&lt;" &amp; A5)/COUNT(Data!$L$2:$L$66)</f>
        <v>0</v>
      </c>
      <c r="E5" s="0" t="n">
        <f aca="false">COUNTIFS(Data!$D$2:$D$66, "AI", Data!$H$2:$H$66, "&lt;2000", Data!$M$2:$M$66, "&lt;"&amp;'Cumulative distributions'!$A5)/COUNTIFS(Data!$M$2:$M$66, "&gt;0", Data!$D$2:$D$66, "AI", Data!$H$2:$H$66, "&lt;2000")</f>
        <v>0</v>
      </c>
      <c r="F5" s="0" t="n">
        <f aca="false">COUNTIFS(Data!$D$2:$D$66, "AI", Data!$H$2:$H$66, "&gt;1999", Data!$M$2:$M$66, "&lt;"&amp;'Cumulative distributions'!$A5)/COUNTIFS(Data!$M$2:$M$66, "&gt;0", Data!$D$2:$D$66, "AI", Data!$H$2:$H$66, "&gt;1999")</f>
        <v>0</v>
      </c>
      <c r="G5" s="0" t="e">
        <f aca="false">COUNTIFS(Data!$D$2:$D$66, "AGI", Data!$H$2:$H$66, "&lt;2000", Data!$M$2:$M$66, "&lt;"&amp;'Cumulative distributions'!$A5)/COUNTIFS(Data!$M$2:$M$66, "&gt;0", Data!$D$2:$D$66, "AGI", Data!$H$2:$H$66, "&lt;2000")</f>
        <v>#DIV/0!</v>
      </c>
      <c r="H5" s="0" t="n">
        <f aca="false">COUNTIFS(Data!$D$2:$D$66, "AGI", Data!$H$2:$H$66, "&gt;1999", Data!$M$2:$M$66, "&lt;"&amp;'Cumulative distributions'!$A5)/COUNTIFS(Data!$M$2:$M$66, "&gt;0", Data!$D$2:$D$66, "AGI", Data!$H$2:$H$66, "&gt;1999")</f>
        <v>0</v>
      </c>
      <c r="I5" s="0" t="n">
        <f aca="false">COUNTIFS(Data!$D$2:$D$66, "Futurist", Data!$H$2:$H$66, "&lt;2000", Data!$M$2:$M$66, "&lt;"&amp;'Cumulative distributions'!$A5)/COUNTIFS(Data!$M$2:$M$66, "&gt;0", Data!$D$2:$D$66, "Futurist", Data!$H$2:$H$66, "&lt;2000")</f>
        <v>0</v>
      </c>
      <c r="J5" s="0" t="n">
        <f aca="false">COUNTIFS(Data!$D$2:$D$66, "Futurist", Data!$H$2:$H$66, "&gt;1999", Data!$M$2:$M$66, "&lt;"&amp;'Cumulative distributions'!$A5)/COUNTIFS(Data!$M$2:$M$66, "&gt;0", Data!$D$2:$D$66, "Futurist", Data!$H$2:$H$66, "&gt;1999")</f>
        <v>0</v>
      </c>
      <c r="K5" s="0" t="n">
        <f aca="false">COUNTIFS(Data!$D$2:$D$66, "Other", Data!$H$2:$H$66, "&lt;2000", Data!$M$2:$M$66, "&lt;"&amp;'Cumulative distributions'!$A5)/COUNTIFS(Data!$M$2:$M$66, "&gt;0", Data!$D$2:$D$66, "Other", Data!$H$2:$H$66, "&lt;2000")</f>
        <v>0</v>
      </c>
      <c r="L5" s="0" t="n">
        <f aca="false">COUNTIFS(Data!$D$2:$D$66, "Other", Data!$H$2:$H$66, "&gt;1999", Data!$M$2:$M$66, "&lt;"&amp;'Cumulative distributions'!$A5)/COUNTIFS(Data!$M$2:$M$66, "&gt;0", Data!$D$2:$D$66, "Other", Data!$H$2:$H$66, "&gt;1999")</f>
        <v>0</v>
      </c>
      <c r="N5" s="0" t="n">
        <f aca="false">COUNTIFS(Data!$D$2:$D$66, "AGI", Data!$M$2:$M$66, "&lt;"&amp;'Cumulative distributions'!$A5)/COUNTIFS(Data!$M$2:$M$66, "&gt;0", Data!$D$2:$D$66, "AGI")</f>
        <v>0</v>
      </c>
      <c r="O5" s="0" t="n">
        <f aca="false">COUNTIFS(Data!$D$2:$D$66, "AI", Data!$M$2:$M$66, "&lt;"&amp;'Cumulative distributions'!$A5)/COUNTIFS(Data!$M$2:$M$66, "&gt;0", Data!$D$2:$D$66, "AI")</f>
        <v>0</v>
      </c>
      <c r="P5" s="0" t="n">
        <f aca="false">COUNTIFS(Data!$D$2:$D$66, "Futurist", Data!$M$2:$M$66, "&lt;"&amp;'Cumulative distributions'!$A5)/COUNTIFS(Data!$M$2:$M$66, "&gt;0", Data!$D$2:$D$66, "Futurist")</f>
        <v>0</v>
      </c>
      <c r="Q5" s="0" t="n">
        <f aca="false">COUNTIFS(Data!$D$2:$D$66, "Other", Data!$M$2:$M$66, "&lt;"&amp;'Cumulative distributions'!$A5)/COUNTIFS(Data!$M$2:$M$66, "&gt;0", Data!$D$2:$D$66, "Other")</f>
        <v>0</v>
      </c>
      <c r="S5" s="0" t="n">
        <f aca="false">COUNTIFS(Data!$H$2:$H$66, "&lt;2000", Data!$M$2:$M$66, "&lt;"&amp;'Cumulative distributions'!$A5)/COUNTIFS(Data!$M$2:$M$66, "&gt;0", Data!$H$2:$H$66, "&lt;2000")</f>
        <v>0</v>
      </c>
      <c r="T5" s="0" t="n">
        <f aca="false">COUNTIFS(Data!$H$2:$H$66, "&gt;1999", Data!$M$2:$M$66, "&lt;"&amp;'Cumulative distributions'!$A5)/COUNTIFS(Data!$M$2:$M$66, "&gt;0", Data!$H$2:$H$66, "&gt;1999")</f>
        <v>0</v>
      </c>
      <c r="V5" s="0" t="n">
        <f aca="false">COUNTIFS(Data!$AD$2:$AD$66, 1, Data!$H$2:$H$66, "&gt;1999", Data!$M$2:$M$66, "&lt;"&amp;'Cumulative distributions'!$A5)/COUNTIFS(Data!$M$2:$M$66, "&gt;0", Data!$AD$2:$AD$66, 1, Data!$H$2:$H$66, "&gt;1999")</f>
        <v>0</v>
      </c>
      <c r="W5" s="0" t="n">
        <f aca="false">COUNTIFS(Data!$AD$2:$AD$66, 0, Data!$H$2:$H$66, "&gt;1999", Data!$M$2:$M$66, "&lt;"&amp;'Cumulative distributions'!$A5)/COUNTIFS(Data!$M$2:$M$66, "&gt;0", Data!$AD$2:$AD$66, 0, Data!$H$2:$H$66, "&gt;1999")</f>
        <v>0</v>
      </c>
      <c r="AH5" s="0" t="n">
        <f aca="false">IF(AND(V5&gt;0.1, (NOT(V4&gt;0.1))), A5, AH4)</f>
        <v>0</v>
      </c>
    </row>
    <row r="6" customFormat="false" ht="12" hidden="false" customHeight="false" outlineLevel="0" collapsed="false">
      <c r="A6" s="0" t="n">
        <v>1964</v>
      </c>
      <c r="B6" s="0" t="n">
        <f aca="false">COUNTIF(Data!$M$2:$M$66, "&lt;" &amp; A6)/COUNT(Data!$M$2:$M$66)</f>
        <v>0</v>
      </c>
      <c r="C6" s="0" t="n">
        <f aca="false">COUNTIF(Data!$L$2:$L$66, "&lt;" &amp; A6)/COUNT(Data!$L$2:$L$66)</f>
        <v>0</v>
      </c>
      <c r="E6" s="0" t="n">
        <f aca="false">COUNTIFS(Data!$D$2:$D$66, "AI", Data!$H$2:$H$66, "&lt;2000", Data!$M$2:$M$66, "&lt;"&amp;'Cumulative distributions'!$A6)/COUNTIFS(Data!$M$2:$M$66, "&gt;0", Data!$D$2:$D$66, "AI", Data!$H$2:$H$66, "&lt;2000")</f>
        <v>0</v>
      </c>
      <c r="F6" s="0" t="n">
        <f aca="false">COUNTIFS(Data!$D$2:$D$66, "AI", Data!$H$2:$H$66, "&gt;1999", Data!$M$2:$M$66, "&lt;"&amp;'Cumulative distributions'!$A6)/COUNTIFS(Data!$M$2:$M$66, "&gt;0", Data!$D$2:$D$66, "AI", Data!$H$2:$H$66, "&gt;1999")</f>
        <v>0</v>
      </c>
      <c r="G6" s="0" t="e">
        <f aca="false">COUNTIFS(Data!$D$2:$D$66, "AGI", Data!$H$2:$H$66, "&lt;2000", Data!$M$2:$M$66, "&lt;"&amp;'Cumulative distributions'!$A6)/COUNTIFS(Data!$M$2:$M$66, "&gt;0", Data!$D$2:$D$66, "AGI", Data!$H$2:$H$66, "&lt;2000")</f>
        <v>#DIV/0!</v>
      </c>
      <c r="H6" s="0" t="n">
        <f aca="false">COUNTIFS(Data!$D$2:$D$66, "AGI", Data!$H$2:$H$66, "&gt;1999", Data!$M$2:$M$66, "&lt;"&amp;'Cumulative distributions'!$A6)/COUNTIFS(Data!$M$2:$M$66, "&gt;0", Data!$D$2:$D$66, "AGI", Data!$H$2:$H$66, "&gt;1999")</f>
        <v>0</v>
      </c>
      <c r="I6" s="0" t="n">
        <f aca="false">COUNTIFS(Data!$D$2:$D$66, "Futurist", Data!$H$2:$H$66, "&lt;2000", Data!$M$2:$M$66, "&lt;"&amp;'Cumulative distributions'!$A6)/COUNTIFS(Data!$M$2:$M$66, "&gt;0", Data!$D$2:$D$66, "Futurist", Data!$H$2:$H$66, "&lt;2000")</f>
        <v>0</v>
      </c>
      <c r="J6" s="0" t="n">
        <f aca="false">COUNTIFS(Data!$D$2:$D$66, "Futurist", Data!$H$2:$H$66, "&gt;1999", Data!$M$2:$M$66, "&lt;"&amp;'Cumulative distributions'!$A6)/COUNTIFS(Data!$M$2:$M$66, "&gt;0", Data!$D$2:$D$66, "Futurist", Data!$H$2:$H$66, "&gt;1999")</f>
        <v>0</v>
      </c>
      <c r="K6" s="0" t="n">
        <f aca="false">COUNTIFS(Data!$D$2:$D$66, "Other", Data!$H$2:$H$66, "&lt;2000", Data!$M$2:$M$66, "&lt;"&amp;'Cumulative distributions'!$A6)/COUNTIFS(Data!$M$2:$M$66, "&gt;0", Data!$D$2:$D$66, "Other", Data!$H$2:$H$66, "&lt;2000")</f>
        <v>0</v>
      </c>
      <c r="L6" s="0" t="n">
        <f aca="false">COUNTIFS(Data!$D$2:$D$66, "Other", Data!$H$2:$H$66, "&gt;1999", Data!$M$2:$M$66, "&lt;"&amp;'Cumulative distributions'!$A6)/COUNTIFS(Data!$M$2:$M$66, "&gt;0", Data!$D$2:$D$66, "Other", Data!$H$2:$H$66, "&gt;1999")</f>
        <v>0</v>
      </c>
      <c r="N6" s="0" t="n">
        <f aca="false">COUNTIFS(Data!$D$2:$D$66, "AGI", Data!$M$2:$M$66, "&lt;"&amp;'Cumulative distributions'!$A6)/COUNTIFS(Data!$M$2:$M$66, "&gt;0", Data!$D$2:$D$66, "AGI")</f>
        <v>0</v>
      </c>
      <c r="O6" s="0" t="n">
        <f aca="false">COUNTIFS(Data!$D$2:$D$66, "AI", Data!$M$2:$M$66, "&lt;"&amp;'Cumulative distributions'!$A6)/COUNTIFS(Data!$M$2:$M$66, "&gt;0", Data!$D$2:$D$66, "AI")</f>
        <v>0</v>
      </c>
      <c r="P6" s="0" t="n">
        <f aca="false">COUNTIFS(Data!$D$2:$D$66, "Futurist", Data!$M$2:$M$66, "&lt;"&amp;'Cumulative distributions'!$A6)/COUNTIFS(Data!$M$2:$M$66, "&gt;0", Data!$D$2:$D$66, "Futurist")</f>
        <v>0</v>
      </c>
      <c r="Q6" s="0" t="n">
        <f aca="false">COUNTIFS(Data!$D$2:$D$66, "Other", Data!$M$2:$M$66, "&lt;"&amp;'Cumulative distributions'!$A6)/COUNTIFS(Data!$M$2:$M$66, "&gt;0", Data!$D$2:$D$66, "Other")</f>
        <v>0</v>
      </c>
      <c r="S6" s="0" t="n">
        <f aca="false">COUNTIFS(Data!$H$2:$H$66, "&lt;2000", Data!$M$2:$M$66, "&lt;"&amp;'Cumulative distributions'!$A6)/COUNTIFS(Data!$M$2:$M$66, "&gt;0", Data!$H$2:$H$66, "&lt;2000")</f>
        <v>0</v>
      </c>
      <c r="T6" s="0" t="n">
        <f aca="false">COUNTIFS(Data!$H$2:$H$66, "&gt;1999", Data!$M$2:$M$66, "&lt;"&amp;'Cumulative distributions'!$A6)/COUNTIFS(Data!$M$2:$M$66, "&gt;0", Data!$H$2:$H$66, "&gt;1999")</f>
        <v>0</v>
      </c>
      <c r="V6" s="0" t="n">
        <f aca="false">COUNTIFS(Data!$AD$2:$AD$66, 1, Data!$H$2:$H$66, "&gt;1999", Data!$M$2:$M$66, "&lt;"&amp;'Cumulative distributions'!$A6)/COUNTIFS(Data!$M$2:$M$66, "&gt;0", Data!$AD$2:$AD$66, 1, Data!$H$2:$H$66, "&gt;1999")</f>
        <v>0</v>
      </c>
      <c r="W6" s="0" t="n">
        <f aca="false">COUNTIFS(Data!$AD$2:$AD$66, 0, Data!$H$2:$H$66, "&gt;1999", Data!$M$2:$M$66, "&lt;"&amp;'Cumulative distributions'!$A6)/COUNTIFS(Data!$M$2:$M$66, "&gt;0", Data!$AD$2:$AD$66, 0, Data!$H$2:$H$66, "&gt;1999")</f>
        <v>0</v>
      </c>
      <c r="AH6" s="0" t="n">
        <f aca="false">IF(AND(V6&gt;0.1, (NOT(V5&gt;0.1))), A6, AH5)</f>
        <v>0</v>
      </c>
    </row>
    <row r="7" customFormat="false" ht="12" hidden="false" customHeight="false" outlineLevel="0" collapsed="false">
      <c r="A7" s="0" t="n">
        <v>1965</v>
      </c>
      <c r="B7" s="0" t="n">
        <f aca="false">COUNTIF(Data!$M$2:$M$66, "&lt;" &amp; A7)/COUNT(Data!$M$2:$M$66)</f>
        <v>0</v>
      </c>
      <c r="C7" s="0" t="n">
        <f aca="false">COUNTIF(Data!$L$2:$L$66, "&lt;" &amp; A7)/COUNT(Data!$L$2:$L$66)</f>
        <v>0</v>
      </c>
      <c r="E7" s="0" t="n">
        <f aca="false">COUNTIFS(Data!$D$2:$D$66, "AI", Data!$H$2:$H$66, "&lt;2000", Data!$M$2:$M$66, "&lt;"&amp;'Cumulative distributions'!$A7)/COUNTIFS(Data!$M$2:$M$66, "&gt;0", Data!$D$2:$D$66, "AI", Data!$H$2:$H$66, "&lt;2000")</f>
        <v>0</v>
      </c>
      <c r="F7" s="0" t="n">
        <f aca="false">COUNTIFS(Data!$D$2:$D$66, "AI", Data!$H$2:$H$66, "&gt;1999", Data!$M$2:$M$66, "&lt;"&amp;'Cumulative distributions'!$A7)/COUNTIFS(Data!$M$2:$M$66, "&gt;0", Data!$D$2:$D$66, "AI", Data!$H$2:$H$66, "&gt;1999")</f>
        <v>0</v>
      </c>
      <c r="G7" s="0" t="e">
        <f aca="false">COUNTIFS(Data!$D$2:$D$66, "AGI", Data!$H$2:$H$66, "&lt;2000", Data!$M$2:$M$66, "&lt;"&amp;'Cumulative distributions'!$A7)/COUNTIFS(Data!$M$2:$M$66, "&gt;0", Data!$D$2:$D$66, "AGI", Data!$H$2:$H$66, "&lt;2000")</f>
        <v>#DIV/0!</v>
      </c>
      <c r="H7" s="0" t="n">
        <f aca="false">COUNTIFS(Data!$D$2:$D$66, "AGI", Data!$H$2:$H$66, "&gt;1999", Data!$M$2:$M$66, "&lt;"&amp;'Cumulative distributions'!$A7)/COUNTIFS(Data!$M$2:$M$66, "&gt;0", Data!$D$2:$D$66, "AGI", Data!$H$2:$H$66, "&gt;1999")</f>
        <v>0</v>
      </c>
      <c r="I7" s="0" t="n">
        <f aca="false">COUNTIFS(Data!$D$2:$D$66, "Futurist", Data!$H$2:$H$66, "&lt;2000", Data!$M$2:$M$66, "&lt;"&amp;'Cumulative distributions'!$A7)/COUNTIFS(Data!$M$2:$M$66, "&gt;0", Data!$D$2:$D$66, "Futurist", Data!$H$2:$H$66, "&lt;2000")</f>
        <v>0</v>
      </c>
      <c r="J7" s="0" t="n">
        <f aca="false">COUNTIFS(Data!$D$2:$D$66, "Futurist", Data!$H$2:$H$66, "&gt;1999", Data!$M$2:$M$66, "&lt;"&amp;'Cumulative distributions'!$A7)/COUNTIFS(Data!$M$2:$M$66, "&gt;0", Data!$D$2:$D$66, "Futurist", Data!$H$2:$H$66, "&gt;1999")</f>
        <v>0</v>
      </c>
      <c r="K7" s="0" t="n">
        <f aca="false">COUNTIFS(Data!$D$2:$D$66, "Other", Data!$H$2:$H$66, "&lt;2000", Data!$M$2:$M$66, "&lt;"&amp;'Cumulative distributions'!$A7)/COUNTIFS(Data!$M$2:$M$66, "&gt;0", Data!$D$2:$D$66, "Other", Data!$H$2:$H$66, "&lt;2000")</f>
        <v>0</v>
      </c>
      <c r="L7" s="0" t="n">
        <f aca="false">COUNTIFS(Data!$D$2:$D$66, "Other", Data!$H$2:$H$66, "&gt;1999", Data!$M$2:$M$66, "&lt;"&amp;'Cumulative distributions'!$A7)/COUNTIFS(Data!$M$2:$M$66, "&gt;0", Data!$D$2:$D$66, "Other", Data!$H$2:$H$66, "&gt;1999")</f>
        <v>0</v>
      </c>
      <c r="N7" s="0" t="n">
        <f aca="false">COUNTIFS(Data!$D$2:$D$66, "AGI", Data!$M$2:$M$66, "&lt;"&amp;'Cumulative distributions'!$A7)/COUNTIFS(Data!$M$2:$M$66, "&gt;0", Data!$D$2:$D$66, "AGI")</f>
        <v>0</v>
      </c>
      <c r="O7" s="0" t="n">
        <f aca="false">COUNTIFS(Data!$D$2:$D$66, "AI", Data!$M$2:$M$66, "&lt;"&amp;'Cumulative distributions'!$A7)/COUNTIFS(Data!$M$2:$M$66, "&gt;0", Data!$D$2:$D$66, "AI")</f>
        <v>0</v>
      </c>
      <c r="P7" s="0" t="n">
        <f aca="false">COUNTIFS(Data!$D$2:$D$66, "Futurist", Data!$M$2:$M$66, "&lt;"&amp;'Cumulative distributions'!$A7)/COUNTIFS(Data!$M$2:$M$66, "&gt;0", Data!$D$2:$D$66, "Futurist")</f>
        <v>0</v>
      </c>
      <c r="Q7" s="0" t="n">
        <f aca="false">COUNTIFS(Data!$D$2:$D$66, "Other", Data!$M$2:$M$66, "&lt;"&amp;'Cumulative distributions'!$A7)/COUNTIFS(Data!$M$2:$M$66, "&gt;0", Data!$D$2:$D$66, "Other")</f>
        <v>0</v>
      </c>
      <c r="S7" s="0" t="n">
        <f aca="false">COUNTIFS(Data!$H$2:$H$66, "&lt;2000", Data!$M$2:$M$66, "&lt;"&amp;'Cumulative distributions'!$A7)/COUNTIFS(Data!$M$2:$M$66, "&gt;0", Data!$H$2:$H$66, "&lt;2000")</f>
        <v>0</v>
      </c>
      <c r="T7" s="0" t="n">
        <f aca="false">COUNTIFS(Data!$H$2:$H$66, "&gt;1999", Data!$M$2:$M$66, "&lt;"&amp;'Cumulative distributions'!$A7)/COUNTIFS(Data!$M$2:$M$66, "&gt;0", Data!$H$2:$H$66, "&gt;1999")</f>
        <v>0</v>
      </c>
      <c r="V7" s="0" t="n">
        <f aca="false">COUNTIFS(Data!$AD$2:$AD$66, 1, Data!$H$2:$H$66, "&gt;1999", Data!$M$2:$M$66, "&lt;"&amp;'Cumulative distributions'!$A7)/COUNTIFS(Data!$M$2:$M$66, "&gt;0", Data!$AD$2:$AD$66, 1, Data!$H$2:$H$66, "&gt;1999")</f>
        <v>0</v>
      </c>
      <c r="W7" s="0" t="n">
        <f aca="false">COUNTIFS(Data!$AD$2:$AD$66, 0, Data!$H$2:$H$66, "&gt;1999", Data!$M$2:$M$66, "&lt;"&amp;'Cumulative distributions'!$A7)/COUNTIFS(Data!$M$2:$M$66, "&gt;0", Data!$AD$2:$AD$66, 0, Data!$H$2:$H$66, "&gt;1999")</f>
        <v>0</v>
      </c>
      <c r="AH7" s="0" t="n">
        <f aca="false">IF(AND(V7&gt;0.1, (NOT(V6&gt;0.1))), A7, AH6)</f>
        <v>0</v>
      </c>
    </row>
    <row r="8" customFormat="false" ht="12" hidden="false" customHeight="false" outlineLevel="0" collapsed="false">
      <c r="A8" s="0" t="n">
        <v>1966</v>
      </c>
      <c r="B8" s="0" t="n">
        <f aca="false">COUNTIF(Data!$M$2:$M$66, "&lt;" &amp; A8)/COUNT(Data!$M$2:$M$66)</f>
        <v>0</v>
      </c>
      <c r="C8" s="0" t="n">
        <f aca="false">COUNTIF(Data!$L$2:$L$66, "&lt;" &amp; A8)/COUNT(Data!$L$2:$L$66)</f>
        <v>0</v>
      </c>
      <c r="E8" s="0" t="n">
        <f aca="false">COUNTIFS(Data!$D$2:$D$66, "AI", Data!$H$2:$H$66, "&lt;2000", Data!$M$2:$M$66, "&lt;"&amp;'Cumulative distributions'!$A8)/COUNTIFS(Data!$M$2:$M$66, "&gt;0", Data!$D$2:$D$66, "AI", Data!$H$2:$H$66, "&lt;2000")</f>
        <v>0</v>
      </c>
      <c r="F8" s="0" t="n">
        <f aca="false">COUNTIFS(Data!$D$2:$D$66, "AI", Data!$H$2:$H$66, "&gt;1999", Data!$M$2:$M$66, "&lt;"&amp;'Cumulative distributions'!$A8)/COUNTIFS(Data!$M$2:$M$66, "&gt;0", Data!$D$2:$D$66, "AI", Data!$H$2:$H$66, "&gt;1999")</f>
        <v>0</v>
      </c>
      <c r="G8" s="0" t="e">
        <f aca="false">COUNTIFS(Data!$D$2:$D$66, "AGI", Data!$H$2:$H$66, "&lt;2000", Data!$M$2:$M$66, "&lt;"&amp;'Cumulative distributions'!$A8)/COUNTIFS(Data!$M$2:$M$66, "&gt;0", Data!$D$2:$D$66, "AGI", Data!$H$2:$H$66, "&lt;2000")</f>
        <v>#DIV/0!</v>
      </c>
      <c r="H8" s="0" t="n">
        <f aca="false">COUNTIFS(Data!$D$2:$D$66, "AGI", Data!$H$2:$H$66, "&gt;1999", Data!$M$2:$M$66, "&lt;"&amp;'Cumulative distributions'!$A8)/COUNTIFS(Data!$M$2:$M$66, "&gt;0", Data!$D$2:$D$66, "AGI", Data!$H$2:$H$66, "&gt;1999")</f>
        <v>0</v>
      </c>
      <c r="I8" s="0" t="n">
        <f aca="false">COUNTIFS(Data!$D$2:$D$66, "Futurist", Data!$H$2:$H$66, "&lt;2000", Data!$M$2:$M$66, "&lt;"&amp;'Cumulative distributions'!$A8)/COUNTIFS(Data!$M$2:$M$66, "&gt;0", Data!$D$2:$D$66, "Futurist", Data!$H$2:$H$66, "&lt;2000")</f>
        <v>0</v>
      </c>
      <c r="J8" s="0" t="n">
        <f aca="false">COUNTIFS(Data!$D$2:$D$66, "Futurist", Data!$H$2:$H$66, "&gt;1999", Data!$M$2:$M$66, "&lt;"&amp;'Cumulative distributions'!$A8)/COUNTIFS(Data!$M$2:$M$66, "&gt;0", Data!$D$2:$D$66, "Futurist", Data!$H$2:$H$66, "&gt;1999")</f>
        <v>0</v>
      </c>
      <c r="K8" s="0" t="n">
        <f aca="false">COUNTIFS(Data!$D$2:$D$66, "Other", Data!$H$2:$H$66, "&lt;2000", Data!$M$2:$M$66, "&lt;"&amp;'Cumulative distributions'!$A8)/COUNTIFS(Data!$M$2:$M$66, "&gt;0", Data!$D$2:$D$66, "Other", Data!$H$2:$H$66, "&lt;2000")</f>
        <v>0</v>
      </c>
      <c r="L8" s="0" t="n">
        <f aca="false">COUNTIFS(Data!$D$2:$D$66, "Other", Data!$H$2:$H$66, "&gt;1999", Data!$M$2:$M$66, "&lt;"&amp;'Cumulative distributions'!$A8)/COUNTIFS(Data!$M$2:$M$66, "&gt;0", Data!$D$2:$D$66, "Other", Data!$H$2:$H$66, "&gt;1999")</f>
        <v>0</v>
      </c>
      <c r="N8" s="0" t="n">
        <f aca="false">COUNTIFS(Data!$D$2:$D$66, "AGI", Data!$M$2:$M$66, "&lt;"&amp;'Cumulative distributions'!$A8)/COUNTIFS(Data!$M$2:$M$66, "&gt;0", Data!$D$2:$D$66, "AGI")</f>
        <v>0</v>
      </c>
      <c r="O8" s="0" t="n">
        <f aca="false">COUNTIFS(Data!$D$2:$D$66, "AI", Data!$M$2:$M$66, "&lt;"&amp;'Cumulative distributions'!$A8)/COUNTIFS(Data!$M$2:$M$66, "&gt;0", Data!$D$2:$D$66, "AI")</f>
        <v>0</v>
      </c>
      <c r="P8" s="0" t="n">
        <f aca="false">COUNTIFS(Data!$D$2:$D$66, "Futurist", Data!$M$2:$M$66, "&lt;"&amp;'Cumulative distributions'!$A8)/COUNTIFS(Data!$M$2:$M$66, "&gt;0", Data!$D$2:$D$66, "Futurist")</f>
        <v>0</v>
      </c>
      <c r="Q8" s="0" t="n">
        <f aca="false">COUNTIFS(Data!$D$2:$D$66, "Other", Data!$M$2:$M$66, "&lt;"&amp;'Cumulative distributions'!$A8)/COUNTIFS(Data!$M$2:$M$66, "&gt;0", Data!$D$2:$D$66, "Other")</f>
        <v>0</v>
      </c>
      <c r="S8" s="0" t="n">
        <f aca="false">COUNTIFS(Data!$H$2:$H$66, "&lt;2000", Data!$M$2:$M$66, "&lt;"&amp;'Cumulative distributions'!$A8)/COUNTIFS(Data!$M$2:$M$66, "&gt;0", Data!$H$2:$H$66, "&lt;2000")</f>
        <v>0</v>
      </c>
      <c r="T8" s="0" t="n">
        <f aca="false">COUNTIFS(Data!$H$2:$H$66, "&gt;1999", Data!$M$2:$M$66, "&lt;"&amp;'Cumulative distributions'!$A8)/COUNTIFS(Data!$M$2:$M$66, "&gt;0", Data!$H$2:$H$66, "&gt;1999")</f>
        <v>0</v>
      </c>
      <c r="V8" s="0" t="n">
        <f aca="false">COUNTIFS(Data!$AD$2:$AD$66, 1, Data!$H$2:$H$66, "&gt;1999", Data!$M$2:$M$66, "&lt;"&amp;'Cumulative distributions'!$A8)/COUNTIFS(Data!$M$2:$M$66, "&gt;0", Data!$AD$2:$AD$66, 1, Data!$H$2:$H$66, "&gt;1999")</f>
        <v>0</v>
      </c>
      <c r="W8" s="0" t="n">
        <f aca="false">COUNTIFS(Data!$AD$2:$AD$66, 0, Data!$H$2:$H$66, "&gt;1999", Data!$M$2:$M$66, "&lt;"&amp;'Cumulative distributions'!$A8)/COUNTIFS(Data!$M$2:$M$66, "&gt;0", Data!$AD$2:$AD$66, 0, Data!$H$2:$H$66, "&gt;1999")</f>
        <v>0</v>
      </c>
      <c r="AH8" s="0" t="n">
        <f aca="false">IF(AND(V8&gt;0.1, (NOT(V7&gt;0.1))), A8, AH7)</f>
        <v>0</v>
      </c>
    </row>
    <row r="9" customFormat="false" ht="12" hidden="false" customHeight="false" outlineLevel="0" collapsed="false">
      <c r="A9" s="0" t="n">
        <v>1967</v>
      </c>
      <c r="B9" s="0" t="n">
        <f aca="false">COUNTIF(Data!$M$2:$M$66, "&lt;" &amp; A9)/COUNT(Data!$M$2:$M$66)</f>
        <v>0</v>
      </c>
      <c r="C9" s="0" t="n">
        <f aca="false">COUNTIF(Data!$L$2:$L$66, "&lt;" &amp; A9)/COUNT(Data!$L$2:$L$66)</f>
        <v>0</v>
      </c>
      <c r="E9" s="0" t="n">
        <f aca="false">COUNTIFS(Data!$D$2:$D$66, "AI", Data!$H$2:$H$66, "&lt;2000", Data!$M$2:$M$66, "&lt;"&amp;'Cumulative distributions'!$A9)/COUNTIFS(Data!$M$2:$M$66, "&gt;0", Data!$D$2:$D$66, "AI", Data!$H$2:$H$66, "&lt;2000")</f>
        <v>0</v>
      </c>
      <c r="F9" s="0" t="n">
        <f aca="false">COUNTIFS(Data!$D$2:$D$66, "AI", Data!$H$2:$H$66, "&gt;1999", Data!$M$2:$M$66, "&lt;"&amp;'Cumulative distributions'!$A9)/COUNTIFS(Data!$M$2:$M$66, "&gt;0", Data!$D$2:$D$66, "AI", Data!$H$2:$H$66, "&gt;1999")</f>
        <v>0</v>
      </c>
      <c r="G9" s="0" t="e">
        <f aca="false">COUNTIFS(Data!$D$2:$D$66, "AGI", Data!$H$2:$H$66, "&lt;2000", Data!$M$2:$M$66, "&lt;"&amp;'Cumulative distributions'!$A9)/COUNTIFS(Data!$M$2:$M$66, "&gt;0", Data!$D$2:$D$66, "AGI", Data!$H$2:$H$66, "&lt;2000")</f>
        <v>#DIV/0!</v>
      </c>
      <c r="H9" s="0" t="n">
        <f aca="false">COUNTIFS(Data!$D$2:$D$66, "AGI", Data!$H$2:$H$66, "&gt;1999", Data!$M$2:$M$66, "&lt;"&amp;'Cumulative distributions'!$A9)/COUNTIFS(Data!$M$2:$M$66, "&gt;0", Data!$D$2:$D$66, "AGI", Data!$H$2:$H$66, "&gt;1999")</f>
        <v>0</v>
      </c>
      <c r="I9" s="0" t="n">
        <f aca="false">COUNTIFS(Data!$D$2:$D$66, "Futurist", Data!$H$2:$H$66, "&lt;2000", Data!$M$2:$M$66, "&lt;"&amp;'Cumulative distributions'!$A9)/COUNTIFS(Data!$M$2:$M$66, "&gt;0", Data!$D$2:$D$66, "Futurist", Data!$H$2:$H$66, "&lt;2000")</f>
        <v>0</v>
      </c>
      <c r="J9" s="0" t="n">
        <f aca="false">COUNTIFS(Data!$D$2:$D$66, "Futurist", Data!$H$2:$H$66, "&gt;1999", Data!$M$2:$M$66, "&lt;"&amp;'Cumulative distributions'!$A9)/COUNTIFS(Data!$M$2:$M$66, "&gt;0", Data!$D$2:$D$66, "Futurist", Data!$H$2:$H$66, "&gt;1999")</f>
        <v>0</v>
      </c>
      <c r="K9" s="0" t="n">
        <f aca="false">COUNTIFS(Data!$D$2:$D$66, "Other", Data!$H$2:$H$66, "&lt;2000", Data!$M$2:$M$66, "&lt;"&amp;'Cumulative distributions'!$A9)/COUNTIFS(Data!$M$2:$M$66, "&gt;0", Data!$D$2:$D$66, "Other", Data!$H$2:$H$66, "&lt;2000")</f>
        <v>0</v>
      </c>
      <c r="L9" s="0" t="n">
        <f aca="false">COUNTIFS(Data!$D$2:$D$66, "Other", Data!$H$2:$H$66, "&gt;1999", Data!$M$2:$M$66, "&lt;"&amp;'Cumulative distributions'!$A9)/COUNTIFS(Data!$M$2:$M$66, "&gt;0", Data!$D$2:$D$66, "Other", Data!$H$2:$H$66, "&gt;1999")</f>
        <v>0</v>
      </c>
      <c r="N9" s="0" t="n">
        <f aca="false">COUNTIFS(Data!$D$2:$D$66, "AGI", Data!$M$2:$M$66, "&lt;"&amp;'Cumulative distributions'!$A9)/COUNTIFS(Data!$M$2:$M$66, "&gt;0", Data!$D$2:$D$66, "AGI")</f>
        <v>0</v>
      </c>
      <c r="O9" s="0" t="n">
        <f aca="false">COUNTIFS(Data!$D$2:$D$66, "AI", Data!$M$2:$M$66, "&lt;"&amp;'Cumulative distributions'!$A9)/COUNTIFS(Data!$M$2:$M$66, "&gt;0", Data!$D$2:$D$66, "AI")</f>
        <v>0</v>
      </c>
      <c r="P9" s="0" t="n">
        <f aca="false">COUNTIFS(Data!$D$2:$D$66, "Futurist", Data!$M$2:$M$66, "&lt;"&amp;'Cumulative distributions'!$A9)/COUNTIFS(Data!$M$2:$M$66, "&gt;0", Data!$D$2:$D$66, "Futurist")</f>
        <v>0</v>
      </c>
      <c r="Q9" s="0" t="n">
        <f aca="false">COUNTIFS(Data!$D$2:$D$66, "Other", Data!$M$2:$M$66, "&lt;"&amp;'Cumulative distributions'!$A9)/COUNTIFS(Data!$M$2:$M$66, "&gt;0", Data!$D$2:$D$66, "Other")</f>
        <v>0</v>
      </c>
      <c r="S9" s="0" t="n">
        <f aca="false">COUNTIFS(Data!$H$2:$H$66, "&lt;2000", Data!$M$2:$M$66, "&lt;"&amp;'Cumulative distributions'!$A9)/COUNTIFS(Data!$M$2:$M$66, "&gt;0", Data!$H$2:$H$66, "&lt;2000")</f>
        <v>0</v>
      </c>
      <c r="T9" s="0" t="n">
        <f aca="false">COUNTIFS(Data!$H$2:$H$66, "&gt;1999", Data!$M$2:$M$66, "&lt;"&amp;'Cumulative distributions'!$A9)/COUNTIFS(Data!$M$2:$M$66, "&gt;0", Data!$H$2:$H$66, "&gt;1999")</f>
        <v>0</v>
      </c>
      <c r="V9" s="0" t="n">
        <f aca="false">COUNTIFS(Data!$AD$2:$AD$66, 1, Data!$H$2:$H$66, "&gt;1999", Data!$M$2:$M$66, "&lt;"&amp;'Cumulative distributions'!$A9)/COUNTIFS(Data!$M$2:$M$66, "&gt;0", Data!$AD$2:$AD$66, 1, Data!$H$2:$H$66, "&gt;1999")</f>
        <v>0</v>
      </c>
      <c r="W9" s="0" t="n">
        <f aca="false">COUNTIFS(Data!$AD$2:$AD$66, 0, Data!$H$2:$H$66, "&gt;1999", Data!$M$2:$M$66, "&lt;"&amp;'Cumulative distributions'!$A9)/COUNTIFS(Data!$M$2:$M$66, "&gt;0", Data!$AD$2:$AD$66, 0, Data!$H$2:$H$66, "&gt;1999")</f>
        <v>0</v>
      </c>
      <c r="AH9" s="0" t="n">
        <f aca="false">IF(AND(V9&gt;0.1, (NOT(V8&gt;0.1))), A9, AH8)</f>
        <v>0</v>
      </c>
    </row>
    <row r="10" customFormat="false" ht="12" hidden="false" customHeight="false" outlineLevel="0" collapsed="false">
      <c r="A10" s="0" t="n">
        <v>1968</v>
      </c>
      <c r="B10" s="0" t="n">
        <f aca="false">COUNTIF(Data!$M$2:$M$66, "&lt;" &amp; A10)/COUNT(Data!$M$2:$M$66)</f>
        <v>0</v>
      </c>
      <c r="C10" s="0" t="n">
        <f aca="false">COUNTIF(Data!$L$2:$L$66, "&lt;" &amp; A10)/COUNT(Data!$L$2:$L$66)</f>
        <v>0</v>
      </c>
      <c r="E10" s="0" t="n">
        <f aca="false">COUNTIFS(Data!$D$2:$D$66, "AI", Data!$H$2:$H$66, "&lt;2000", Data!$M$2:$M$66, "&lt;"&amp;'Cumulative distributions'!$A10)/COUNTIFS(Data!$M$2:$M$66, "&gt;0", Data!$D$2:$D$66, "AI", Data!$H$2:$H$66, "&lt;2000")</f>
        <v>0</v>
      </c>
      <c r="F10" s="0" t="n">
        <f aca="false">COUNTIFS(Data!$D$2:$D$66, "AI", Data!$H$2:$H$66, "&gt;1999", Data!$M$2:$M$66, "&lt;"&amp;'Cumulative distributions'!$A10)/COUNTIFS(Data!$M$2:$M$66, "&gt;0", Data!$D$2:$D$66, "AI", Data!$H$2:$H$66, "&gt;1999")</f>
        <v>0</v>
      </c>
      <c r="G10" s="0" t="e">
        <f aca="false">COUNTIFS(Data!$D$2:$D$66, "AGI", Data!$H$2:$H$66, "&lt;2000", Data!$M$2:$M$66, "&lt;"&amp;'Cumulative distributions'!$A10)/COUNTIFS(Data!$M$2:$M$66, "&gt;0", Data!$D$2:$D$66, "AGI", Data!$H$2:$H$66, "&lt;2000")</f>
        <v>#DIV/0!</v>
      </c>
      <c r="H10" s="0" t="n">
        <f aca="false">COUNTIFS(Data!$D$2:$D$66, "AGI", Data!$H$2:$H$66, "&gt;1999", Data!$M$2:$M$66, "&lt;"&amp;'Cumulative distributions'!$A10)/COUNTIFS(Data!$M$2:$M$66, "&gt;0", Data!$D$2:$D$66, "AGI", Data!$H$2:$H$66, "&gt;1999")</f>
        <v>0</v>
      </c>
      <c r="I10" s="0" t="n">
        <f aca="false">COUNTIFS(Data!$D$2:$D$66, "Futurist", Data!$H$2:$H$66, "&lt;2000", Data!$M$2:$M$66, "&lt;"&amp;'Cumulative distributions'!$A10)/COUNTIFS(Data!$M$2:$M$66, "&gt;0", Data!$D$2:$D$66, "Futurist", Data!$H$2:$H$66, "&lt;2000")</f>
        <v>0</v>
      </c>
      <c r="J10" s="0" t="n">
        <f aca="false">COUNTIFS(Data!$D$2:$D$66, "Futurist", Data!$H$2:$H$66, "&gt;1999", Data!$M$2:$M$66, "&lt;"&amp;'Cumulative distributions'!$A10)/COUNTIFS(Data!$M$2:$M$66, "&gt;0", Data!$D$2:$D$66, "Futurist", Data!$H$2:$H$66, "&gt;1999")</f>
        <v>0</v>
      </c>
      <c r="K10" s="0" t="n">
        <f aca="false">COUNTIFS(Data!$D$2:$D$66, "Other", Data!$H$2:$H$66, "&lt;2000", Data!$M$2:$M$66, "&lt;"&amp;'Cumulative distributions'!$A10)/COUNTIFS(Data!$M$2:$M$66, "&gt;0", Data!$D$2:$D$66, "Other", Data!$H$2:$H$66, "&lt;2000")</f>
        <v>0</v>
      </c>
      <c r="L10" s="0" t="n">
        <f aca="false">COUNTIFS(Data!$D$2:$D$66, "Other", Data!$H$2:$H$66, "&gt;1999", Data!$M$2:$M$66, "&lt;"&amp;'Cumulative distributions'!$A10)/COUNTIFS(Data!$M$2:$M$66, "&gt;0", Data!$D$2:$D$66, "Other", Data!$H$2:$H$66, "&gt;1999")</f>
        <v>0</v>
      </c>
      <c r="N10" s="0" t="n">
        <f aca="false">COUNTIFS(Data!$D$2:$D$66, "AGI", Data!$M$2:$M$66, "&lt;"&amp;'Cumulative distributions'!$A10)/COUNTIFS(Data!$M$2:$M$66, "&gt;0", Data!$D$2:$D$66, "AGI")</f>
        <v>0</v>
      </c>
      <c r="O10" s="0" t="n">
        <f aca="false">COUNTIFS(Data!$D$2:$D$66, "AI", Data!$M$2:$M$66, "&lt;"&amp;'Cumulative distributions'!$A10)/COUNTIFS(Data!$M$2:$M$66, "&gt;0", Data!$D$2:$D$66, "AI")</f>
        <v>0</v>
      </c>
      <c r="P10" s="0" t="n">
        <f aca="false">COUNTIFS(Data!$D$2:$D$66, "Futurist", Data!$M$2:$M$66, "&lt;"&amp;'Cumulative distributions'!$A10)/COUNTIFS(Data!$M$2:$M$66, "&gt;0", Data!$D$2:$D$66, "Futurist")</f>
        <v>0</v>
      </c>
      <c r="Q10" s="0" t="n">
        <f aca="false">COUNTIFS(Data!$D$2:$D$66, "Other", Data!$M$2:$M$66, "&lt;"&amp;'Cumulative distributions'!$A10)/COUNTIFS(Data!$M$2:$M$66, "&gt;0", Data!$D$2:$D$66, "Other")</f>
        <v>0</v>
      </c>
      <c r="S10" s="0" t="n">
        <f aca="false">COUNTIFS(Data!$H$2:$H$66, "&lt;2000", Data!$M$2:$M$66, "&lt;"&amp;'Cumulative distributions'!$A10)/COUNTIFS(Data!$M$2:$M$66, "&gt;0", Data!$H$2:$H$66, "&lt;2000")</f>
        <v>0</v>
      </c>
      <c r="T10" s="0" t="n">
        <f aca="false">COUNTIFS(Data!$H$2:$H$66, "&gt;1999", Data!$M$2:$M$66, "&lt;"&amp;'Cumulative distributions'!$A10)/COUNTIFS(Data!$M$2:$M$66, "&gt;0", Data!$H$2:$H$66, "&gt;1999")</f>
        <v>0</v>
      </c>
      <c r="V10" s="0" t="n">
        <f aca="false">COUNTIFS(Data!$AD$2:$AD$66, 1, Data!$H$2:$H$66, "&gt;1999", Data!$M$2:$M$66, "&lt;"&amp;'Cumulative distributions'!$A10)/COUNTIFS(Data!$M$2:$M$66, "&gt;0", Data!$AD$2:$AD$66, 1, Data!$H$2:$H$66, "&gt;1999")</f>
        <v>0</v>
      </c>
      <c r="W10" s="0" t="n">
        <f aca="false">COUNTIFS(Data!$AD$2:$AD$66, 0, Data!$H$2:$H$66, "&gt;1999", Data!$M$2:$M$66, "&lt;"&amp;'Cumulative distributions'!$A10)/COUNTIFS(Data!$M$2:$M$66, "&gt;0", Data!$AD$2:$AD$66, 0, Data!$H$2:$H$66, "&gt;1999")</f>
        <v>0</v>
      </c>
      <c r="AH10" s="0" t="n">
        <f aca="false">IF(AND(V10&gt;0.1, (NOT(V9&gt;0.1))), A10, AH9)</f>
        <v>0</v>
      </c>
    </row>
    <row r="11" customFormat="false" ht="12" hidden="false" customHeight="false" outlineLevel="0" collapsed="false">
      <c r="A11" s="0" t="n">
        <v>1969</v>
      </c>
      <c r="B11" s="0" t="n">
        <f aca="false">COUNTIF(Data!$M$2:$M$66, "&lt;" &amp; A11)/COUNT(Data!$M$2:$M$66)</f>
        <v>0</v>
      </c>
      <c r="C11" s="0" t="n">
        <f aca="false">COUNTIF(Data!$L$2:$L$66, "&lt;" &amp; A11)/COUNT(Data!$L$2:$L$66)</f>
        <v>0</v>
      </c>
      <c r="E11" s="0" t="n">
        <f aca="false">COUNTIFS(Data!$D$2:$D$66, "AI", Data!$H$2:$H$66, "&lt;2000", Data!$M$2:$M$66, "&lt;"&amp;'Cumulative distributions'!$A11)/COUNTIFS(Data!$M$2:$M$66, "&gt;0", Data!$D$2:$D$66, "AI", Data!$H$2:$H$66, "&lt;2000")</f>
        <v>0</v>
      </c>
      <c r="F11" s="0" t="n">
        <f aca="false">COUNTIFS(Data!$D$2:$D$66, "AI", Data!$H$2:$H$66, "&gt;1999", Data!$M$2:$M$66, "&lt;"&amp;'Cumulative distributions'!$A11)/COUNTIFS(Data!$M$2:$M$66, "&gt;0", Data!$D$2:$D$66, "AI", Data!$H$2:$H$66, "&gt;1999")</f>
        <v>0</v>
      </c>
      <c r="G11" s="0" t="e">
        <f aca="false">COUNTIFS(Data!$D$2:$D$66, "AGI", Data!$H$2:$H$66, "&lt;2000", Data!$M$2:$M$66, "&lt;"&amp;'Cumulative distributions'!$A11)/COUNTIFS(Data!$M$2:$M$66, "&gt;0", Data!$D$2:$D$66, "AGI", Data!$H$2:$H$66, "&lt;2000")</f>
        <v>#DIV/0!</v>
      </c>
      <c r="H11" s="0" t="n">
        <f aca="false">COUNTIFS(Data!$D$2:$D$66, "AGI", Data!$H$2:$H$66, "&gt;1999", Data!$M$2:$M$66, "&lt;"&amp;'Cumulative distributions'!$A11)/COUNTIFS(Data!$M$2:$M$66, "&gt;0", Data!$D$2:$D$66, "AGI", Data!$H$2:$H$66, "&gt;1999")</f>
        <v>0</v>
      </c>
      <c r="I11" s="0" t="n">
        <f aca="false">COUNTIFS(Data!$D$2:$D$66, "Futurist", Data!$H$2:$H$66, "&lt;2000", Data!$M$2:$M$66, "&lt;"&amp;'Cumulative distributions'!$A11)/COUNTIFS(Data!$M$2:$M$66, "&gt;0", Data!$D$2:$D$66, "Futurist", Data!$H$2:$H$66, "&lt;2000")</f>
        <v>0</v>
      </c>
      <c r="J11" s="0" t="n">
        <f aca="false">COUNTIFS(Data!$D$2:$D$66, "Futurist", Data!$H$2:$H$66, "&gt;1999", Data!$M$2:$M$66, "&lt;"&amp;'Cumulative distributions'!$A11)/COUNTIFS(Data!$M$2:$M$66, "&gt;0", Data!$D$2:$D$66, "Futurist", Data!$H$2:$H$66, "&gt;1999")</f>
        <v>0</v>
      </c>
      <c r="K11" s="0" t="n">
        <f aca="false">COUNTIFS(Data!$D$2:$D$66, "Other", Data!$H$2:$H$66, "&lt;2000", Data!$M$2:$M$66, "&lt;"&amp;'Cumulative distributions'!$A11)/COUNTIFS(Data!$M$2:$M$66, "&gt;0", Data!$D$2:$D$66, "Other", Data!$H$2:$H$66, "&lt;2000")</f>
        <v>0</v>
      </c>
      <c r="L11" s="0" t="n">
        <f aca="false">COUNTIFS(Data!$D$2:$D$66, "Other", Data!$H$2:$H$66, "&gt;1999", Data!$M$2:$M$66, "&lt;"&amp;'Cumulative distributions'!$A11)/COUNTIFS(Data!$M$2:$M$66, "&gt;0", Data!$D$2:$D$66, "Other", Data!$H$2:$H$66, "&gt;1999")</f>
        <v>0</v>
      </c>
      <c r="N11" s="0" t="n">
        <f aca="false">COUNTIFS(Data!$D$2:$D$66, "AGI", Data!$M$2:$M$66, "&lt;"&amp;'Cumulative distributions'!$A11)/COUNTIFS(Data!$M$2:$M$66, "&gt;0", Data!$D$2:$D$66, "AGI")</f>
        <v>0</v>
      </c>
      <c r="O11" s="0" t="n">
        <f aca="false">COUNTIFS(Data!$D$2:$D$66, "AI", Data!$M$2:$M$66, "&lt;"&amp;'Cumulative distributions'!$A11)/COUNTIFS(Data!$M$2:$M$66, "&gt;0", Data!$D$2:$D$66, "AI")</f>
        <v>0</v>
      </c>
      <c r="P11" s="0" t="n">
        <f aca="false">COUNTIFS(Data!$D$2:$D$66, "Futurist", Data!$M$2:$M$66, "&lt;"&amp;'Cumulative distributions'!$A11)/COUNTIFS(Data!$M$2:$M$66, "&gt;0", Data!$D$2:$D$66, "Futurist")</f>
        <v>0</v>
      </c>
      <c r="Q11" s="0" t="n">
        <f aca="false">COUNTIFS(Data!$D$2:$D$66, "Other", Data!$M$2:$M$66, "&lt;"&amp;'Cumulative distributions'!$A11)/COUNTIFS(Data!$M$2:$M$66, "&gt;0", Data!$D$2:$D$66, "Other")</f>
        <v>0</v>
      </c>
      <c r="S11" s="0" t="n">
        <f aca="false">COUNTIFS(Data!$H$2:$H$66, "&lt;2000", Data!$M$2:$M$66, "&lt;"&amp;'Cumulative distributions'!$A11)/COUNTIFS(Data!$M$2:$M$66, "&gt;0", Data!$H$2:$H$66, "&lt;2000")</f>
        <v>0</v>
      </c>
      <c r="T11" s="0" t="n">
        <f aca="false">COUNTIFS(Data!$H$2:$H$66, "&gt;1999", Data!$M$2:$M$66, "&lt;"&amp;'Cumulative distributions'!$A11)/COUNTIFS(Data!$M$2:$M$66, "&gt;0", Data!$H$2:$H$66, "&gt;1999")</f>
        <v>0</v>
      </c>
      <c r="V11" s="0" t="n">
        <f aca="false">COUNTIFS(Data!$AD$2:$AD$66, 1, Data!$H$2:$H$66, "&gt;1999", Data!$M$2:$M$66, "&lt;"&amp;'Cumulative distributions'!$A11)/COUNTIFS(Data!$M$2:$M$66, "&gt;0", Data!$AD$2:$AD$66, 1, Data!$H$2:$H$66, "&gt;1999")</f>
        <v>0</v>
      </c>
      <c r="W11" s="0" t="n">
        <f aca="false">COUNTIFS(Data!$AD$2:$AD$66, 0, Data!$H$2:$H$66, "&gt;1999", Data!$M$2:$M$66, "&lt;"&amp;'Cumulative distributions'!$A11)/COUNTIFS(Data!$M$2:$M$66, "&gt;0", Data!$AD$2:$AD$66, 0, Data!$H$2:$H$66, "&gt;1999")</f>
        <v>0</v>
      </c>
      <c r="AH11" s="0" t="n">
        <f aca="false">IF(AND(V11&gt;0.1, (NOT(V10&gt;0.1))), A11, AH10)</f>
        <v>0</v>
      </c>
    </row>
    <row r="12" customFormat="false" ht="24" hidden="false" customHeight="false" outlineLevel="0" collapsed="false">
      <c r="A12" s="0" t="n">
        <v>1970</v>
      </c>
      <c r="B12" s="0" t="n">
        <f aca="false">COUNTIF(Data!$M$2:$M$66, "&lt;" &amp; A12)/COUNT(Data!$M$2:$M$66)</f>
        <v>0</v>
      </c>
      <c r="C12" s="0" t="n">
        <f aca="false">COUNTIF(Data!$L$2:$L$66, "&lt;" &amp; A12)/COUNT(Data!$L$2:$L$66)</f>
        <v>0</v>
      </c>
      <c r="E12" s="0" t="n">
        <f aca="false">COUNTIFS(Data!$D$2:$D$66, "AI", Data!$H$2:$H$66, "&lt;2000", Data!$M$2:$M$66, "&lt;"&amp;'Cumulative distributions'!$A12)/COUNTIFS(Data!$M$2:$M$66, "&gt;0", Data!$D$2:$D$66, "AI", Data!$H$2:$H$66, "&lt;2000")</f>
        <v>0</v>
      </c>
      <c r="F12" s="0" t="n">
        <f aca="false">COUNTIFS(Data!$D$2:$D$66, "AI", Data!$H$2:$H$66, "&gt;1999", Data!$M$2:$M$66, "&lt;"&amp;'Cumulative distributions'!$A12)/COUNTIFS(Data!$M$2:$M$66, "&gt;0", Data!$D$2:$D$66, "AI", Data!$H$2:$H$66, "&gt;1999")</f>
        <v>0</v>
      </c>
      <c r="G12" s="0" t="e">
        <f aca="false">COUNTIFS(Data!$D$2:$D$66, "AGI", Data!$H$2:$H$66, "&lt;2000", Data!$M$2:$M$66, "&lt;"&amp;'Cumulative distributions'!$A12)/COUNTIFS(Data!$M$2:$M$66, "&gt;0", Data!$D$2:$D$66, "AGI", Data!$H$2:$H$66, "&lt;2000")</f>
        <v>#DIV/0!</v>
      </c>
      <c r="H12" s="0" t="n">
        <f aca="false">COUNTIFS(Data!$D$2:$D$66, "AGI", Data!$H$2:$H$66, "&gt;1999", Data!$M$2:$M$66, "&lt;"&amp;'Cumulative distributions'!$A12)/COUNTIFS(Data!$M$2:$M$66, "&gt;0", Data!$D$2:$D$66, "AGI", Data!$H$2:$H$66, "&gt;1999")</f>
        <v>0</v>
      </c>
      <c r="I12" s="0" t="n">
        <f aca="false">COUNTIFS(Data!$D$2:$D$66, "Futurist", Data!$H$2:$H$66, "&lt;2000", Data!$M$2:$M$66, "&lt;"&amp;'Cumulative distributions'!$A12)/COUNTIFS(Data!$M$2:$M$66, "&gt;0", Data!$D$2:$D$66, "Futurist", Data!$H$2:$H$66, "&lt;2000")</f>
        <v>0</v>
      </c>
      <c r="J12" s="0" t="n">
        <f aca="false">COUNTIFS(Data!$D$2:$D$66, "Futurist", Data!$H$2:$H$66, "&gt;1999", Data!$M$2:$M$66, "&lt;"&amp;'Cumulative distributions'!$A12)/COUNTIFS(Data!$M$2:$M$66, "&gt;0", Data!$D$2:$D$66, "Futurist", Data!$H$2:$H$66, "&gt;1999")</f>
        <v>0</v>
      </c>
      <c r="K12" s="0" t="n">
        <f aca="false">COUNTIFS(Data!$D$2:$D$66, "Other", Data!$H$2:$H$66, "&lt;2000", Data!$M$2:$M$66, "&lt;"&amp;'Cumulative distributions'!$A12)/COUNTIFS(Data!$M$2:$M$66, "&gt;0", Data!$D$2:$D$66, "Other", Data!$H$2:$H$66, "&lt;2000")</f>
        <v>0</v>
      </c>
      <c r="L12" s="0" t="n">
        <f aca="false">COUNTIFS(Data!$D$2:$D$66, "Other", Data!$H$2:$H$66, "&gt;1999", Data!$M$2:$M$66, "&lt;"&amp;'Cumulative distributions'!$A12)/COUNTIFS(Data!$M$2:$M$66, "&gt;0", Data!$D$2:$D$66, "Other", Data!$H$2:$H$66, "&gt;1999")</f>
        <v>0</v>
      </c>
      <c r="N12" s="0" t="n">
        <f aca="false">COUNTIFS(Data!$D$2:$D$66, "AGI", Data!$M$2:$M$66, "&lt;"&amp;'Cumulative distributions'!$A12)/COUNTIFS(Data!$M$2:$M$66, "&gt;0", Data!$D$2:$D$66, "AGI")</f>
        <v>0</v>
      </c>
      <c r="O12" s="0" t="n">
        <f aca="false">COUNTIFS(Data!$D$2:$D$66, "AI", Data!$M$2:$M$66, "&lt;"&amp;'Cumulative distributions'!$A12)/COUNTIFS(Data!$M$2:$M$66, "&gt;0", Data!$D$2:$D$66, "AI")</f>
        <v>0</v>
      </c>
      <c r="P12" s="0" t="n">
        <f aca="false">COUNTIFS(Data!$D$2:$D$66, "Futurist", Data!$M$2:$M$66, "&lt;"&amp;'Cumulative distributions'!$A12)/COUNTIFS(Data!$M$2:$M$66, "&gt;0", Data!$D$2:$D$66, "Futurist")</f>
        <v>0</v>
      </c>
      <c r="Q12" s="0" t="n">
        <f aca="false">COUNTIFS(Data!$D$2:$D$66, "Other", Data!$M$2:$M$66, "&lt;"&amp;'Cumulative distributions'!$A12)/COUNTIFS(Data!$M$2:$M$66, "&gt;0", Data!$D$2:$D$66, "Other")</f>
        <v>0</v>
      </c>
      <c r="S12" s="0" t="n">
        <f aca="false">COUNTIFS(Data!$H$2:$H$66, "&lt;2000", Data!$M$2:$M$66, "&lt;"&amp;'Cumulative distributions'!$A12)/COUNTIFS(Data!$M$2:$M$66, "&gt;0", Data!$H$2:$H$66, "&lt;2000")</f>
        <v>0</v>
      </c>
      <c r="T12" s="0" t="n">
        <f aca="false">COUNTIFS(Data!$H$2:$H$66, "&gt;1999", Data!$M$2:$M$66, "&lt;"&amp;'Cumulative distributions'!$A12)/COUNTIFS(Data!$M$2:$M$66, "&gt;0", Data!$H$2:$H$66, "&gt;1999")</f>
        <v>0</v>
      </c>
      <c r="V12" s="0" t="n">
        <f aca="false">COUNTIFS(Data!$AD$2:$AD$66, 1, Data!$H$2:$H$66, "&gt;1999", Data!$M$2:$M$66, "&lt;"&amp;'Cumulative distributions'!$A12)/COUNTIFS(Data!$M$2:$M$66, "&gt;0", Data!$AD$2:$AD$66, 1, Data!$H$2:$H$66, "&gt;1999")</f>
        <v>0</v>
      </c>
      <c r="W12" s="0" t="n">
        <f aca="false">COUNTIFS(Data!$AD$2:$AD$66, 0, Data!$H$2:$H$66, "&gt;1999", Data!$M$2:$M$66, "&lt;"&amp;'Cumulative distributions'!$A12)/COUNTIFS(Data!$M$2:$M$66, "&gt;0", Data!$AD$2:$AD$66, 0, Data!$H$2:$H$66, "&gt;1999")</f>
        <v>0</v>
      </c>
      <c r="Y12" s="0" t="s">
        <v>484</v>
      </c>
      <c r="AH12" s="0" t="n">
        <f aca="false">IF(AND(V12&gt;0.1, (NOT(V11&gt;0.1))), A12, AH11)</f>
        <v>0</v>
      </c>
    </row>
    <row r="13" customFormat="false" ht="12" hidden="false" customHeight="false" outlineLevel="0" collapsed="false">
      <c r="A13" s="0" t="n">
        <v>1971</v>
      </c>
      <c r="B13" s="0" t="n">
        <f aca="false">COUNTIF(Data!$M$2:$M$66, "&lt;" &amp; A13)/COUNT(Data!$M$2:$M$66)</f>
        <v>0</v>
      </c>
      <c r="C13" s="0" t="n">
        <f aca="false">COUNTIF(Data!$L$2:$L$66, "&lt;" &amp; A13)/COUNT(Data!$L$2:$L$66)</f>
        <v>0</v>
      </c>
      <c r="E13" s="0" t="n">
        <f aca="false">COUNTIFS(Data!$D$2:$D$66, "AI", Data!$H$2:$H$66, "&lt;2000", Data!$M$2:$M$66, "&lt;"&amp;'Cumulative distributions'!$A13)/COUNTIFS(Data!$M$2:$M$66, "&gt;0", Data!$D$2:$D$66, "AI", Data!$H$2:$H$66, "&lt;2000")</f>
        <v>0</v>
      </c>
      <c r="F13" s="0" t="n">
        <f aca="false">COUNTIFS(Data!$D$2:$D$66, "AI", Data!$H$2:$H$66, "&gt;1999", Data!$M$2:$M$66, "&lt;"&amp;'Cumulative distributions'!$A13)/COUNTIFS(Data!$M$2:$M$66, "&gt;0", Data!$D$2:$D$66, "AI", Data!$H$2:$H$66, "&gt;1999")</f>
        <v>0</v>
      </c>
      <c r="G13" s="0" t="e">
        <f aca="false">COUNTIFS(Data!$D$2:$D$66, "AGI", Data!$H$2:$H$66, "&lt;2000", Data!$M$2:$M$66, "&lt;"&amp;'Cumulative distributions'!$A13)/COUNTIFS(Data!$M$2:$M$66, "&gt;0", Data!$D$2:$D$66, "AGI", Data!$H$2:$H$66, "&lt;2000")</f>
        <v>#DIV/0!</v>
      </c>
      <c r="H13" s="0" t="n">
        <f aca="false">COUNTIFS(Data!$D$2:$D$66, "AGI", Data!$H$2:$H$66, "&gt;1999", Data!$M$2:$M$66, "&lt;"&amp;'Cumulative distributions'!$A13)/COUNTIFS(Data!$M$2:$M$66, "&gt;0", Data!$D$2:$D$66, "AGI", Data!$H$2:$H$66, "&gt;1999")</f>
        <v>0</v>
      </c>
      <c r="I13" s="0" t="n">
        <f aca="false">COUNTIFS(Data!$D$2:$D$66, "Futurist", Data!$H$2:$H$66, "&lt;2000", Data!$M$2:$M$66, "&lt;"&amp;'Cumulative distributions'!$A13)/COUNTIFS(Data!$M$2:$M$66, "&gt;0", Data!$D$2:$D$66, "Futurist", Data!$H$2:$H$66, "&lt;2000")</f>
        <v>0</v>
      </c>
      <c r="J13" s="0" t="n">
        <f aca="false">COUNTIFS(Data!$D$2:$D$66, "Futurist", Data!$H$2:$H$66, "&gt;1999", Data!$M$2:$M$66, "&lt;"&amp;'Cumulative distributions'!$A13)/COUNTIFS(Data!$M$2:$M$66, "&gt;0", Data!$D$2:$D$66, "Futurist", Data!$H$2:$H$66, "&gt;1999")</f>
        <v>0</v>
      </c>
      <c r="K13" s="0" t="n">
        <f aca="false">COUNTIFS(Data!$D$2:$D$66, "Other", Data!$H$2:$H$66, "&lt;2000", Data!$M$2:$M$66, "&lt;"&amp;'Cumulative distributions'!$A13)/COUNTIFS(Data!$M$2:$M$66, "&gt;0", Data!$D$2:$D$66, "Other", Data!$H$2:$H$66, "&lt;2000")</f>
        <v>0</v>
      </c>
      <c r="L13" s="0" t="n">
        <f aca="false">COUNTIFS(Data!$D$2:$D$66, "Other", Data!$H$2:$H$66, "&gt;1999", Data!$M$2:$M$66, "&lt;"&amp;'Cumulative distributions'!$A13)/COUNTIFS(Data!$M$2:$M$66, "&gt;0", Data!$D$2:$D$66, "Other", Data!$H$2:$H$66, "&gt;1999")</f>
        <v>0</v>
      </c>
      <c r="N13" s="0" t="n">
        <f aca="false">COUNTIFS(Data!$D$2:$D$66, "AGI", Data!$M$2:$M$66, "&lt;"&amp;'Cumulative distributions'!$A13)/COUNTIFS(Data!$M$2:$M$66, "&gt;0", Data!$D$2:$D$66, "AGI")</f>
        <v>0</v>
      </c>
      <c r="O13" s="0" t="n">
        <f aca="false">COUNTIFS(Data!$D$2:$D$66, "AI", Data!$M$2:$M$66, "&lt;"&amp;'Cumulative distributions'!$A13)/COUNTIFS(Data!$M$2:$M$66, "&gt;0", Data!$D$2:$D$66, "AI")</f>
        <v>0</v>
      </c>
      <c r="P13" s="0" t="n">
        <f aca="false">COUNTIFS(Data!$D$2:$D$66, "Futurist", Data!$M$2:$M$66, "&lt;"&amp;'Cumulative distributions'!$A13)/COUNTIFS(Data!$M$2:$M$66, "&gt;0", Data!$D$2:$D$66, "Futurist")</f>
        <v>0</v>
      </c>
      <c r="Q13" s="0" t="n">
        <f aca="false">COUNTIFS(Data!$D$2:$D$66, "Other", Data!$M$2:$M$66, "&lt;"&amp;'Cumulative distributions'!$A13)/COUNTIFS(Data!$M$2:$M$66, "&gt;0", Data!$D$2:$D$66, "Other")</f>
        <v>0</v>
      </c>
      <c r="S13" s="0" t="n">
        <f aca="false">COUNTIFS(Data!$H$2:$H$66, "&lt;2000", Data!$M$2:$M$66, "&lt;"&amp;'Cumulative distributions'!$A13)/COUNTIFS(Data!$M$2:$M$66, "&gt;0", Data!$H$2:$H$66, "&lt;2000")</f>
        <v>0</v>
      </c>
      <c r="T13" s="0" t="n">
        <f aca="false">COUNTIFS(Data!$H$2:$H$66, "&gt;1999", Data!$M$2:$M$66, "&lt;"&amp;'Cumulative distributions'!$A13)/COUNTIFS(Data!$M$2:$M$66, "&gt;0", Data!$H$2:$H$66, "&gt;1999")</f>
        <v>0</v>
      </c>
      <c r="V13" s="0" t="n">
        <f aca="false">COUNTIFS(Data!$AD$2:$AD$66, 1, Data!$H$2:$H$66, "&gt;1999", Data!$M$2:$M$66, "&lt;"&amp;'Cumulative distributions'!$A13)/COUNTIFS(Data!$M$2:$M$66, "&gt;0", Data!$AD$2:$AD$66, 1, Data!$H$2:$H$66, "&gt;1999")</f>
        <v>0</v>
      </c>
      <c r="W13" s="0" t="n">
        <f aca="false">COUNTIFS(Data!$AD$2:$AD$66, 0, Data!$H$2:$H$66, "&gt;1999", Data!$M$2:$M$66, "&lt;"&amp;'Cumulative distributions'!$A13)/COUNTIFS(Data!$M$2:$M$66, "&gt;0", Data!$AD$2:$AD$66, 0, Data!$H$2:$H$66, "&gt;1999")</f>
        <v>0</v>
      </c>
      <c r="AH13" s="0" t="n">
        <f aca="false">IF(AND(V13&gt;0.1, (NOT(V12&gt;0.1))), A13, AH12)</f>
        <v>0</v>
      </c>
    </row>
    <row r="14" customFormat="false" ht="12" hidden="false" customHeight="false" outlineLevel="0" collapsed="false">
      <c r="A14" s="0" t="n">
        <v>1972</v>
      </c>
      <c r="B14" s="0" t="n">
        <f aca="false">COUNTIF(Data!$M$2:$M$66, "&lt;" &amp; A14)/COUNT(Data!$M$2:$M$66)</f>
        <v>0</v>
      </c>
      <c r="C14" s="0" t="n">
        <f aca="false">COUNTIF(Data!$L$2:$L$66, "&lt;" &amp; A14)/COUNT(Data!$L$2:$L$66)</f>
        <v>0</v>
      </c>
      <c r="E14" s="0" t="n">
        <f aca="false">COUNTIFS(Data!$D$2:$D$66, "AI", Data!$H$2:$H$66, "&lt;2000", Data!$M$2:$M$66, "&lt;"&amp;'Cumulative distributions'!$A14)/COUNTIFS(Data!$M$2:$M$66, "&gt;0", Data!$D$2:$D$66, "AI", Data!$H$2:$H$66, "&lt;2000")</f>
        <v>0</v>
      </c>
      <c r="F14" s="0" t="n">
        <f aca="false">COUNTIFS(Data!$D$2:$D$66, "AI", Data!$H$2:$H$66, "&gt;1999", Data!$M$2:$M$66, "&lt;"&amp;'Cumulative distributions'!$A14)/COUNTIFS(Data!$M$2:$M$66, "&gt;0", Data!$D$2:$D$66, "AI", Data!$H$2:$H$66, "&gt;1999")</f>
        <v>0</v>
      </c>
      <c r="G14" s="0" t="e">
        <f aca="false">COUNTIFS(Data!$D$2:$D$66, "AGI", Data!$H$2:$H$66, "&lt;2000", Data!$M$2:$M$66, "&lt;"&amp;'Cumulative distributions'!$A14)/COUNTIFS(Data!$M$2:$M$66, "&gt;0", Data!$D$2:$D$66, "AGI", Data!$H$2:$H$66, "&lt;2000")</f>
        <v>#DIV/0!</v>
      </c>
      <c r="H14" s="0" t="n">
        <f aca="false">COUNTIFS(Data!$D$2:$D$66, "AGI", Data!$H$2:$H$66, "&gt;1999", Data!$M$2:$M$66, "&lt;"&amp;'Cumulative distributions'!$A14)/COUNTIFS(Data!$M$2:$M$66, "&gt;0", Data!$D$2:$D$66, "AGI", Data!$H$2:$H$66, "&gt;1999")</f>
        <v>0</v>
      </c>
      <c r="I14" s="0" t="n">
        <f aca="false">COUNTIFS(Data!$D$2:$D$66, "Futurist", Data!$H$2:$H$66, "&lt;2000", Data!$M$2:$M$66, "&lt;"&amp;'Cumulative distributions'!$A14)/COUNTIFS(Data!$M$2:$M$66, "&gt;0", Data!$D$2:$D$66, "Futurist", Data!$H$2:$H$66, "&lt;2000")</f>
        <v>0</v>
      </c>
      <c r="J14" s="0" t="n">
        <f aca="false">COUNTIFS(Data!$D$2:$D$66, "Futurist", Data!$H$2:$H$66, "&gt;1999", Data!$M$2:$M$66, "&lt;"&amp;'Cumulative distributions'!$A14)/COUNTIFS(Data!$M$2:$M$66, "&gt;0", Data!$D$2:$D$66, "Futurist", Data!$H$2:$H$66, "&gt;1999")</f>
        <v>0</v>
      </c>
      <c r="K14" s="0" t="n">
        <f aca="false">COUNTIFS(Data!$D$2:$D$66, "Other", Data!$H$2:$H$66, "&lt;2000", Data!$M$2:$M$66, "&lt;"&amp;'Cumulative distributions'!$A14)/COUNTIFS(Data!$M$2:$M$66, "&gt;0", Data!$D$2:$D$66, "Other", Data!$H$2:$H$66, "&lt;2000")</f>
        <v>0</v>
      </c>
      <c r="L14" s="0" t="n">
        <f aca="false">COUNTIFS(Data!$D$2:$D$66, "Other", Data!$H$2:$H$66, "&gt;1999", Data!$M$2:$M$66, "&lt;"&amp;'Cumulative distributions'!$A14)/COUNTIFS(Data!$M$2:$M$66, "&gt;0", Data!$D$2:$D$66, "Other", Data!$H$2:$H$66, "&gt;1999")</f>
        <v>0</v>
      </c>
      <c r="N14" s="0" t="n">
        <f aca="false">COUNTIFS(Data!$D$2:$D$66, "AGI", Data!$M$2:$M$66, "&lt;"&amp;'Cumulative distributions'!$A14)/COUNTIFS(Data!$M$2:$M$66, "&gt;0", Data!$D$2:$D$66, "AGI")</f>
        <v>0</v>
      </c>
      <c r="O14" s="0" t="n">
        <f aca="false">COUNTIFS(Data!$D$2:$D$66, "AI", Data!$M$2:$M$66, "&lt;"&amp;'Cumulative distributions'!$A14)/COUNTIFS(Data!$M$2:$M$66, "&gt;0", Data!$D$2:$D$66, "AI")</f>
        <v>0</v>
      </c>
      <c r="P14" s="0" t="n">
        <f aca="false">COUNTIFS(Data!$D$2:$D$66, "Futurist", Data!$M$2:$M$66, "&lt;"&amp;'Cumulative distributions'!$A14)/COUNTIFS(Data!$M$2:$M$66, "&gt;0", Data!$D$2:$D$66, "Futurist")</f>
        <v>0</v>
      </c>
      <c r="Q14" s="0" t="n">
        <f aca="false">COUNTIFS(Data!$D$2:$D$66, "Other", Data!$M$2:$M$66, "&lt;"&amp;'Cumulative distributions'!$A14)/COUNTIFS(Data!$M$2:$M$66, "&gt;0", Data!$D$2:$D$66, "Other")</f>
        <v>0</v>
      </c>
      <c r="S14" s="0" t="n">
        <f aca="false">COUNTIFS(Data!$H$2:$H$66, "&lt;2000", Data!$M$2:$M$66, "&lt;"&amp;'Cumulative distributions'!$A14)/COUNTIFS(Data!$M$2:$M$66, "&gt;0", Data!$H$2:$H$66, "&lt;2000")</f>
        <v>0</v>
      </c>
      <c r="T14" s="0" t="n">
        <f aca="false">COUNTIFS(Data!$H$2:$H$66, "&gt;1999", Data!$M$2:$M$66, "&lt;"&amp;'Cumulative distributions'!$A14)/COUNTIFS(Data!$M$2:$M$66, "&gt;0", Data!$H$2:$H$66, "&gt;1999")</f>
        <v>0</v>
      </c>
      <c r="V14" s="0" t="n">
        <f aca="false">COUNTIFS(Data!$AD$2:$AD$66, 1, Data!$H$2:$H$66, "&gt;1999", Data!$M$2:$M$66, "&lt;"&amp;'Cumulative distributions'!$A14)/COUNTIFS(Data!$M$2:$M$66, "&gt;0", Data!$AD$2:$AD$66, 1, Data!$H$2:$H$66, "&gt;1999")</f>
        <v>0</v>
      </c>
      <c r="W14" s="0" t="n">
        <f aca="false">COUNTIFS(Data!$AD$2:$AD$66, 0, Data!$H$2:$H$66, "&gt;1999", Data!$M$2:$M$66, "&lt;"&amp;'Cumulative distributions'!$A14)/COUNTIFS(Data!$M$2:$M$66, "&gt;0", Data!$AD$2:$AD$66, 0, Data!$H$2:$H$66, "&gt;1999")</f>
        <v>0</v>
      </c>
      <c r="AH14" s="0" t="n">
        <f aca="false">IF(AND(V14&gt;0.1, (NOT(V13&gt;0.1))), A14, AH13)</f>
        <v>0</v>
      </c>
    </row>
    <row r="15" customFormat="false" ht="12" hidden="false" customHeight="false" outlineLevel="0" collapsed="false">
      <c r="A15" s="0" t="n">
        <v>1973</v>
      </c>
      <c r="B15" s="0" t="n">
        <f aca="false">COUNTIF(Data!$M$2:$M$66, "&lt;" &amp; A15)/COUNT(Data!$M$2:$M$66)</f>
        <v>0</v>
      </c>
      <c r="C15" s="0" t="n">
        <f aca="false">COUNTIF(Data!$L$2:$L$66, "&lt;" &amp; A15)/COUNT(Data!$L$2:$L$66)</f>
        <v>0</v>
      </c>
      <c r="E15" s="0" t="n">
        <f aca="false">COUNTIFS(Data!$D$2:$D$66, "AI", Data!$H$2:$H$66, "&lt;2000", Data!$M$2:$M$66, "&lt;"&amp;'Cumulative distributions'!$A15)/COUNTIFS(Data!$M$2:$M$66, "&gt;0", Data!$D$2:$D$66, "AI", Data!$H$2:$H$66, "&lt;2000")</f>
        <v>0</v>
      </c>
      <c r="F15" s="0" t="n">
        <f aca="false">COUNTIFS(Data!$D$2:$D$66, "AI", Data!$H$2:$H$66, "&gt;1999", Data!$M$2:$M$66, "&lt;"&amp;'Cumulative distributions'!$A15)/COUNTIFS(Data!$M$2:$M$66, "&gt;0", Data!$D$2:$D$66, "AI", Data!$H$2:$H$66, "&gt;1999")</f>
        <v>0</v>
      </c>
      <c r="G15" s="0" t="e">
        <f aca="false">COUNTIFS(Data!$D$2:$D$66, "AGI", Data!$H$2:$H$66, "&lt;2000", Data!$M$2:$M$66, "&lt;"&amp;'Cumulative distributions'!$A15)/COUNTIFS(Data!$M$2:$M$66, "&gt;0", Data!$D$2:$D$66, "AGI", Data!$H$2:$H$66, "&lt;2000")</f>
        <v>#DIV/0!</v>
      </c>
      <c r="H15" s="0" t="n">
        <f aca="false">COUNTIFS(Data!$D$2:$D$66, "AGI", Data!$H$2:$H$66, "&gt;1999", Data!$M$2:$M$66, "&lt;"&amp;'Cumulative distributions'!$A15)/COUNTIFS(Data!$M$2:$M$66, "&gt;0", Data!$D$2:$D$66, "AGI", Data!$H$2:$H$66, "&gt;1999")</f>
        <v>0</v>
      </c>
      <c r="I15" s="0" t="n">
        <f aca="false">COUNTIFS(Data!$D$2:$D$66, "Futurist", Data!$H$2:$H$66, "&lt;2000", Data!$M$2:$M$66, "&lt;"&amp;'Cumulative distributions'!$A15)/COUNTIFS(Data!$M$2:$M$66, "&gt;0", Data!$D$2:$D$66, "Futurist", Data!$H$2:$H$66, "&lt;2000")</f>
        <v>0</v>
      </c>
      <c r="J15" s="0" t="n">
        <f aca="false">COUNTIFS(Data!$D$2:$D$66, "Futurist", Data!$H$2:$H$66, "&gt;1999", Data!$M$2:$M$66, "&lt;"&amp;'Cumulative distributions'!$A15)/COUNTIFS(Data!$M$2:$M$66, "&gt;0", Data!$D$2:$D$66, "Futurist", Data!$H$2:$H$66, "&gt;1999")</f>
        <v>0</v>
      </c>
      <c r="K15" s="0" t="n">
        <f aca="false">COUNTIFS(Data!$D$2:$D$66, "Other", Data!$H$2:$H$66, "&lt;2000", Data!$M$2:$M$66, "&lt;"&amp;'Cumulative distributions'!$A15)/COUNTIFS(Data!$M$2:$M$66, "&gt;0", Data!$D$2:$D$66, "Other", Data!$H$2:$H$66, "&lt;2000")</f>
        <v>0</v>
      </c>
      <c r="L15" s="0" t="n">
        <f aca="false">COUNTIFS(Data!$D$2:$D$66, "Other", Data!$H$2:$H$66, "&gt;1999", Data!$M$2:$M$66, "&lt;"&amp;'Cumulative distributions'!$A15)/COUNTIFS(Data!$M$2:$M$66, "&gt;0", Data!$D$2:$D$66, "Other", Data!$H$2:$H$66, "&gt;1999")</f>
        <v>0</v>
      </c>
      <c r="N15" s="0" t="n">
        <f aca="false">COUNTIFS(Data!$D$2:$D$66, "AGI", Data!$M$2:$M$66, "&lt;"&amp;'Cumulative distributions'!$A15)/COUNTIFS(Data!$M$2:$M$66, "&gt;0", Data!$D$2:$D$66, "AGI")</f>
        <v>0</v>
      </c>
      <c r="O15" s="0" t="n">
        <f aca="false">COUNTIFS(Data!$D$2:$D$66, "AI", Data!$M$2:$M$66, "&lt;"&amp;'Cumulative distributions'!$A15)/COUNTIFS(Data!$M$2:$M$66, "&gt;0", Data!$D$2:$D$66, "AI")</f>
        <v>0</v>
      </c>
      <c r="P15" s="0" t="n">
        <f aca="false">COUNTIFS(Data!$D$2:$D$66, "Futurist", Data!$M$2:$M$66, "&lt;"&amp;'Cumulative distributions'!$A15)/COUNTIFS(Data!$M$2:$M$66, "&gt;0", Data!$D$2:$D$66, "Futurist")</f>
        <v>0</v>
      </c>
      <c r="Q15" s="0" t="n">
        <f aca="false">COUNTIFS(Data!$D$2:$D$66, "Other", Data!$M$2:$M$66, "&lt;"&amp;'Cumulative distributions'!$A15)/COUNTIFS(Data!$M$2:$M$66, "&gt;0", Data!$D$2:$D$66, "Other")</f>
        <v>0</v>
      </c>
      <c r="S15" s="0" t="n">
        <f aca="false">COUNTIFS(Data!$H$2:$H$66, "&lt;2000", Data!$M$2:$M$66, "&lt;"&amp;'Cumulative distributions'!$A15)/COUNTIFS(Data!$M$2:$M$66, "&gt;0", Data!$H$2:$H$66, "&lt;2000")</f>
        <v>0</v>
      </c>
      <c r="T15" s="0" t="n">
        <f aca="false">COUNTIFS(Data!$H$2:$H$66, "&gt;1999", Data!$M$2:$M$66, "&lt;"&amp;'Cumulative distributions'!$A15)/COUNTIFS(Data!$M$2:$M$66, "&gt;0", Data!$H$2:$H$66, "&gt;1999")</f>
        <v>0</v>
      </c>
      <c r="V15" s="0" t="n">
        <f aca="false">COUNTIFS(Data!$AD$2:$AD$66, 1, Data!$H$2:$H$66, "&gt;1999", Data!$M$2:$M$66, "&lt;"&amp;'Cumulative distributions'!$A15)/COUNTIFS(Data!$M$2:$M$66, "&gt;0", Data!$AD$2:$AD$66, 1, Data!$H$2:$H$66, "&gt;1999")</f>
        <v>0</v>
      </c>
      <c r="W15" s="0" t="n">
        <f aca="false">COUNTIFS(Data!$AD$2:$AD$66, 0, Data!$H$2:$H$66, "&gt;1999", Data!$M$2:$M$66, "&lt;"&amp;'Cumulative distributions'!$A15)/COUNTIFS(Data!$M$2:$M$66, "&gt;0", Data!$AD$2:$AD$66, 0, Data!$H$2:$H$66, "&gt;1999")</f>
        <v>0</v>
      </c>
      <c r="AH15" s="0" t="n">
        <f aca="false">IF(AND(V15&gt;0.1, (NOT(V14&gt;0.1))), A15, AH14)</f>
        <v>0</v>
      </c>
    </row>
    <row r="16" customFormat="false" ht="12" hidden="false" customHeight="false" outlineLevel="0" collapsed="false">
      <c r="A16" s="0" t="n">
        <v>1974</v>
      </c>
      <c r="B16" s="0" t="n">
        <f aca="false">COUNTIF(Data!$M$2:$M$66, "&lt;" &amp; A16)/COUNT(Data!$M$2:$M$66)</f>
        <v>0</v>
      </c>
      <c r="C16" s="0" t="n">
        <f aca="false">COUNTIF(Data!$L$2:$L$66, "&lt;" &amp; A16)/COUNT(Data!$L$2:$L$66)</f>
        <v>0.0188679245283019</v>
      </c>
      <c r="E16" s="0" t="n">
        <f aca="false">COUNTIFS(Data!$D$2:$D$66, "AI", Data!$H$2:$H$66, "&lt;2000", Data!$M$2:$M$66, "&lt;"&amp;'Cumulative distributions'!$A16)/COUNTIFS(Data!$M$2:$M$66, "&gt;0", Data!$D$2:$D$66, "AI", Data!$H$2:$H$66, "&lt;2000")</f>
        <v>0</v>
      </c>
      <c r="F16" s="0" t="n">
        <f aca="false">COUNTIFS(Data!$D$2:$D$66, "AI", Data!$H$2:$H$66, "&gt;1999", Data!$M$2:$M$66, "&lt;"&amp;'Cumulative distributions'!$A16)/COUNTIFS(Data!$M$2:$M$66, "&gt;0", Data!$D$2:$D$66, "AI", Data!$H$2:$H$66, "&gt;1999")</f>
        <v>0</v>
      </c>
      <c r="G16" s="0" t="e">
        <f aca="false">COUNTIFS(Data!$D$2:$D$66, "AGI", Data!$H$2:$H$66, "&lt;2000", Data!$M$2:$M$66, "&lt;"&amp;'Cumulative distributions'!$A16)/COUNTIFS(Data!$M$2:$M$66, "&gt;0", Data!$D$2:$D$66, "AGI", Data!$H$2:$H$66, "&lt;2000")</f>
        <v>#DIV/0!</v>
      </c>
      <c r="H16" s="0" t="n">
        <f aca="false">COUNTIFS(Data!$D$2:$D$66, "AGI", Data!$H$2:$H$66, "&gt;1999", Data!$M$2:$M$66, "&lt;"&amp;'Cumulative distributions'!$A16)/COUNTIFS(Data!$M$2:$M$66, "&gt;0", Data!$D$2:$D$66, "AGI", Data!$H$2:$H$66, "&gt;1999")</f>
        <v>0</v>
      </c>
      <c r="I16" s="0" t="n">
        <f aca="false">COUNTIFS(Data!$D$2:$D$66, "Futurist", Data!$H$2:$H$66, "&lt;2000", Data!$M$2:$M$66, "&lt;"&amp;'Cumulative distributions'!$A16)/COUNTIFS(Data!$M$2:$M$66, "&gt;0", Data!$D$2:$D$66, "Futurist", Data!$H$2:$H$66, "&lt;2000")</f>
        <v>0</v>
      </c>
      <c r="J16" s="0" t="n">
        <f aca="false">COUNTIFS(Data!$D$2:$D$66, "Futurist", Data!$H$2:$H$66, "&gt;1999", Data!$M$2:$M$66, "&lt;"&amp;'Cumulative distributions'!$A16)/COUNTIFS(Data!$M$2:$M$66, "&gt;0", Data!$D$2:$D$66, "Futurist", Data!$H$2:$H$66, "&gt;1999")</f>
        <v>0</v>
      </c>
      <c r="K16" s="0" t="n">
        <f aca="false">COUNTIFS(Data!$D$2:$D$66, "Other", Data!$H$2:$H$66, "&lt;2000", Data!$M$2:$M$66, "&lt;"&amp;'Cumulative distributions'!$A16)/COUNTIFS(Data!$M$2:$M$66, "&gt;0", Data!$D$2:$D$66, "Other", Data!$H$2:$H$66, "&lt;2000")</f>
        <v>0</v>
      </c>
      <c r="L16" s="0" t="n">
        <f aca="false">COUNTIFS(Data!$D$2:$D$66, "Other", Data!$H$2:$H$66, "&gt;1999", Data!$M$2:$M$66, "&lt;"&amp;'Cumulative distributions'!$A16)/COUNTIFS(Data!$M$2:$M$66, "&gt;0", Data!$D$2:$D$66, "Other", Data!$H$2:$H$66, "&gt;1999")</f>
        <v>0</v>
      </c>
      <c r="N16" s="0" t="n">
        <f aca="false">COUNTIFS(Data!$D$2:$D$66, "AGI", Data!$M$2:$M$66, "&lt;"&amp;'Cumulative distributions'!$A16)/COUNTIFS(Data!$M$2:$M$66, "&gt;0", Data!$D$2:$D$66, "AGI")</f>
        <v>0</v>
      </c>
      <c r="O16" s="0" t="n">
        <f aca="false">COUNTIFS(Data!$D$2:$D$66, "AI", Data!$M$2:$M$66, "&lt;"&amp;'Cumulative distributions'!$A16)/COUNTIFS(Data!$M$2:$M$66, "&gt;0", Data!$D$2:$D$66, "AI")</f>
        <v>0</v>
      </c>
      <c r="P16" s="0" t="n">
        <f aca="false">COUNTIFS(Data!$D$2:$D$66, "Futurist", Data!$M$2:$M$66, "&lt;"&amp;'Cumulative distributions'!$A16)/COUNTIFS(Data!$M$2:$M$66, "&gt;0", Data!$D$2:$D$66, "Futurist")</f>
        <v>0</v>
      </c>
      <c r="Q16" s="0" t="n">
        <f aca="false">COUNTIFS(Data!$D$2:$D$66, "Other", Data!$M$2:$M$66, "&lt;"&amp;'Cumulative distributions'!$A16)/COUNTIFS(Data!$M$2:$M$66, "&gt;0", Data!$D$2:$D$66, "Other")</f>
        <v>0</v>
      </c>
      <c r="S16" s="0" t="n">
        <f aca="false">COUNTIFS(Data!$H$2:$H$66, "&lt;2000", Data!$M$2:$M$66, "&lt;"&amp;'Cumulative distributions'!$A16)/COUNTIFS(Data!$M$2:$M$66, "&gt;0", Data!$H$2:$H$66, "&lt;2000")</f>
        <v>0</v>
      </c>
      <c r="T16" s="0" t="n">
        <f aca="false">COUNTIFS(Data!$H$2:$H$66, "&gt;1999", Data!$M$2:$M$66, "&lt;"&amp;'Cumulative distributions'!$A16)/COUNTIFS(Data!$M$2:$M$66, "&gt;0", Data!$H$2:$H$66, "&gt;1999")</f>
        <v>0</v>
      </c>
      <c r="V16" s="0" t="n">
        <f aca="false">COUNTIFS(Data!$AD$2:$AD$66, 1, Data!$H$2:$H$66, "&gt;1999", Data!$M$2:$M$66, "&lt;"&amp;'Cumulative distributions'!$A16)/COUNTIFS(Data!$M$2:$M$66, "&gt;0", Data!$AD$2:$AD$66, 1, Data!$H$2:$H$66, "&gt;1999")</f>
        <v>0</v>
      </c>
      <c r="W16" s="0" t="n">
        <f aca="false">COUNTIFS(Data!$AD$2:$AD$66, 0, Data!$H$2:$H$66, "&gt;1999", Data!$M$2:$M$66, "&lt;"&amp;'Cumulative distributions'!$A16)/COUNTIFS(Data!$M$2:$M$66, "&gt;0", Data!$AD$2:$AD$66, 0, Data!$H$2:$H$66, "&gt;1999")</f>
        <v>0</v>
      </c>
      <c r="AH16" s="0" t="n">
        <f aca="false">IF(AND(V16&gt;0.1, (NOT(V15&gt;0.1))), A16, AH15)</f>
        <v>0</v>
      </c>
    </row>
    <row r="17" customFormat="false" ht="12" hidden="false" customHeight="false" outlineLevel="0" collapsed="false">
      <c r="A17" s="0" t="n">
        <v>1975</v>
      </c>
      <c r="B17" s="0" t="n">
        <f aca="false">COUNTIF(Data!$M$2:$M$66, "&lt;" &amp; A17)/COUNT(Data!$M$2:$M$66)</f>
        <v>0</v>
      </c>
      <c r="C17" s="0" t="n">
        <f aca="false">COUNTIF(Data!$L$2:$L$66, "&lt;" &amp; A17)/COUNT(Data!$L$2:$L$66)</f>
        <v>0.0188679245283019</v>
      </c>
      <c r="E17" s="0" t="n">
        <f aca="false">COUNTIFS(Data!$D$2:$D$66, "AI", Data!$H$2:$H$66, "&lt;2000", Data!$M$2:$M$66, "&lt;"&amp;'Cumulative distributions'!$A17)/COUNTIFS(Data!$M$2:$M$66, "&gt;0", Data!$D$2:$D$66, "AI", Data!$H$2:$H$66, "&lt;2000")</f>
        <v>0</v>
      </c>
      <c r="F17" s="0" t="n">
        <f aca="false">COUNTIFS(Data!$D$2:$D$66, "AI", Data!$H$2:$H$66, "&gt;1999", Data!$M$2:$M$66, "&lt;"&amp;'Cumulative distributions'!$A17)/COUNTIFS(Data!$M$2:$M$66, "&gt;0", Data!$D$2:$D$66, "AI", Data!$H$2:$H$66, "&gt;1999")</f>
        <v>0</v>
      </c>
      <c r="G17" s="0" t="e">
        <f aca="false">COUNTIFS(Data!$D$2:$D$66, "AGI", Data!$H$2:$H$66, "&lt;2000", Data!$M$2:$M$66, "&lt;"&amp;'Cumulative distributions'!$A17)/COUNTIFS(Data!$M$2:$M$66, "&gt;0", Data!$D$2:$D$66, "AGI", Data!$H$2:$H$66, "&lt;2000")</f>
        <v>#DIV/0!</v>
      </c>
      <c r="H17" s="0" t="n">
        <f aca="false">COUNTIFS(Data!$D$2:$D$66, "AGI", Data!$H$2:$H$66, "&gt;1999", Data!$M$2:$M$66, "&lt;"&amp;'Cumulative distributions'!$A17)/COUNTIFS(Data!$M$2:$M$66, "&gt;0", Data!$D$2:$D$66, "AGI", Data!$H$2:$H$66, "&gt;1999")</f>
        <v>0</v>
      </c>
      <c r="I17" s="0" t="n">
        <f aca="false">COUNTIFS(Data!$D$2:$D$66, "Futurist", Data!$H$2:$H$66, "&lt;2000", Data!$M$2:$M$66, "&lt;"&amp;'Cumulative distributions'!$A17)/COUNTIFS(Data!$M$2:$M$66, "&gt;0", Data!$D$2:$D$66, "Futurist", Data!$H$2:$H$66, "&lt;2000")</f>
        <v>0</v>
      </c>
      <c r="J17" s="0" t="n">
        <f aca="false">COUNTIFS(Data!$D$2:$D$66, "Futurist", Data!$H$2:$H$66, "&gt;1999", Data!$M$2:$M$66, "&lt;"&amp;'Cumulative distributions'!$A17)/COUNTIFS(Data!$M$2:$M$66, "&gt;0", Data!$D$2:$D$66, "Futurist", Data!$H$2:$H$66, "&gt;1999")</f>
        <v>0</v>
      </c>
      <c r="K17" s="0" t="n">
        <f aca="false">COUNTIFS(Data!$D$2:$D$66, "Other", Data!$H$2:$H$66, "&lt;2000", Data!$M$2:$M$66, "&lt;"&amp;'Cumulative distributions'!$A17)/COUNTIFS(Data!$M$2:$M$66, "&gt;0", Data!$D$2:$D$66, "Other", Data!$H$2:$H$66, "&lt;2000")</f>
        <v>0</v>
      </c>
      <c r="L17" s="0" t="n">
        <f aca="false">COUNTIFS(Data!$D$2:$D$66, "Other", Data!$H$2:$H$66, "&gt;1999", Data!$M$2:$M$66, "&lt;"&amp;'Cumulative distributions'!$A17)/COUNTIFS(Data!$M$2:$M$66, "&gt;0", Data!$D$2:$D$66, "Other", Data!$H$2:$H$66, "&gt;1999")</f>
        <v>0</v>
      </c>
      <c r="N17" s="0" t="n">
        <f aca="false">COUNTIFS(Data!$D$2:$D$66, "AGI", Data!$M$2:$M$66, "&lt;"&amp;'Cumulative distributions'!$A17)/COUNTIFS(Data!$M$2:$M$66, "&gt;0", Data!$D$2:$D$66, "AGI")</f>
        <v>0</v>
      </c>
      <c r="O17" s="0" t="n">
        <f aca="false">COUNTIFS(Data!$D$2:$D$66, "AI", Data!$M$2:$M$66, "&lt;"&amp;'Cumulative distributions'!$A17)/COUNTIFS(Data!$M$2:$M$66, "&gt;0", Data!$D$2:$D$66, "AI")</f>
        <v>0</v>
      </c>
      <c r="P17" s="0" t="n">
        <f aca="false">COUNTIFS(Data!$D$2:$D$66, "Futurist", Data!$M$2:$M$66, "&lt;"&amp;'Cumulative distributions'!$A17)/COUNTIFS(Data!$M$2:$M$66, "&gt;0", Data!$D$2:$D$66, "Futurist")</f>
        <v>0</v>
      </c>
      <c r="Q17" s="0" t="n">
        <f aca="false">COUNTIFS(Data!$D$2:$D$66, "Other", Data!$M$2:$M$66, "&lt;"&amp;'Cumulative distributions'!$A17)/COUNTIFS(Data!$M$2:$M$66, "&gt;0", Data!$D$2:$D$66, "Other")</f>
        <v>0</v>
      </c>
      <c r="S17" s="0" t="n">
        <f aca="false">COUNTIFS(Data!$H$2:$H$66, "&lt;2000", Data!$M$2:$M$66, "&lt;"&amp;'Cumulative distributions'!$A17)/COUNTIFS(Data!$M$2:$M$66, "&gt;0", Data!$H$2:$H$66, "&lt;2000")</f>
        <v>0</v>
      </c>
      <c r="T17" s="0" t="n">
        <f aca="false">COUNTIFS(Data!$H$2:$H$66, "&gt;1999", Data!$M$2:$M$66, "&lt;"&amp;'Cumulative distributions'!$A17)/COUNTIFS(Data!$M$2:$M$66, "&gt;0", Data!$H$2:$H$66, "&gt;1999")</f>
        <v>0</v>
      </c>
      <c r="V17" s="0" t="n">
        <f aca="false">COUNTIFS(Data!$AD$2:$AD$66, 1, Data!$H$2:$H$66, "&gt;1999", Data!$M$2:$M$66, "&lt;"&amp;'Cumulative distributions'!$A17)/COUNTIFS(Data!$M$2:$M$66, "&gt;0", Data!$AD$2:$AD$66, 1, Data!$H$2:$H$66, "&gt;1999")</f>
        <v>0</v>
      </c>
      <c r="W17" s="0" t="n">
        <f aca="false">COUNTIFS(Data!$AD$2:$AD$66, 0, Data!$H$2:$H$66, "&gt;1999", Data!$M$2:$M$66, "&lt;"&amp;'Cumulative distributions'!$A17)/COUNTIFS(Data!$M$2:$M$66, "&gt;0", Data!$AD$2:$AD$66, 0, Data!$H$2:$H$66, "&gt;1999")</f>
        <v>0</v>
      </c>
      <c r="AH17" s="0" t="n">
        <f aca="false">IF(AND(V17&gt;0.1, (NOT(V16&gt;0.1))), A17, AH16)</f>
        <v>0</v>
      </c>
    </row>
    <row r="18" customFormat="false" ht="12" hidden="false" customHeight="false" outlineLevel="0" collapsed="false">
      <c r="A18" s="0" t="n">
        <v>1976</v>
      </c>
      <c r="B18" s="0" t="n">
        <f aca="false">COUNTIF(Data!$M$2:$M$66, "&lt;" &amp; A18)/COUNT(Data!$M$2:$M$66)</f>
        <v>0</v>
      </c>
      <c r="C18" s="0" t="n">
        <f aca="false">COUNTIF(Data!$L$2:$L$66, "&lt;" &amp; A18)/COUNT(Data!$L$2:$L$66)</f>
        <v>0.0188679245283019</v>
      </c>
      <c r="E18" s="0" t="n">
        <f aca="false">COUNTIFS(Data!$D$2:$D$66, "AI", Data!$H$2:$H$66, "&lt;2000", Data!$M$2:$M$66, "&lt;"&amp;'Cumulative distributions'!$A18)/COUNTIFS(Data!$M$2:$M$66, "&gt;0", Data!$D$2:$D$66, "AI", Data!$H$2:$H$66, "&lt;2000")</f>
        <v>0</v>
      </c>
      <c r="F18" s="0" t="n">
        <f aca="false">COUNTIFS(Data!$D$2:$D$66, "AI", Data!$H$2:$H$66, "&gt;1999", Data!$M$2:$M$66, "&lt;"&amp;'Cumulative distributions'!$A18)/COUNTIFS(Data!$M$2:$M$66, "&gt;0", Data!$D$2:$D$66, "AI", Data!$H$2:$H$66, "&gt;1999")</f>
        <v>0</v>
      </c>
      <c r="G18" s="0" t="e">
        <f aca="false">COUNTIFS(Data!$D$2:$D$66, "AGI", Data!$H$2:$H$66, "&lt;2000", Data!$M$2:$M$66, "&lt;"&amp;'Cumulative distributions'!$A18)/COUNTIFS(Data!$M$2:$M$66, "&gt;0", Data!$D$2:$D$66, "AGI", Data!$H$2:$H$66, "&lt;2000")</f>
        <v>#DIV/0!</v>
      </c>
      <c r="H18" s="0" t="n">
        <f aca="false">COUNTIFS(Data!$D$2:$D$66, "AGI", Data!$H$2:$H$66, "&gt;1999", Data!$M$2:$M$66, "&lt;"&amp;'Cumulative distributions'!$A18)/COUNTIFS(Data!$M$2:$M$66, "&gt;0", Data!$D$2:$D$66, "AGI", Data!$H$2:$H$66, "&gt;1999")</f>
        <v>0</v>
      </c>
      <c r="I18" s="0" t="n">
        <f aca="false">COUNTIFS(Data!$D$2:$D$66, "Futurist", Data!$H$2:$H$66, "&lt;2000", Data!$M$2:$M$66, "&lt;"&amp;'Cumulative distributions'!$A18)/COUNTIFS(Data!$M$2:$M$66, "&gt;0", Data!$D$2:$D$66, "Futurist", Data!$H$2:$H$66, "&lt;2000")</f>
        <v>0</v>
      </c>
      <c r="J18" s="0" t="n">
        <f aca="false">COUNTIFS(Data!$D$2:$D$66, "Futurist", Data!$H$2:$H$66, "&gt;1999", Data!$M$2:$M$66, "&lt;"&amp;'Cumulative distributions'!$A18)/COUNTIFS(Data!$M$2:$M$66, "&gt;0", Data!$D$2:$D$66, "Futurist", Data!$H$2:$H$66, "&gt;1999")</f>
        <v>0</v>
      </c>
      <c r="K18" s="0" t="n">
        <f aca="false">COUNTIFS(Data!$D$2:$D$66, "Other", Data!$H$2:$H$66, "&lt;2000", Data!$M$2:$M$66, "&lt;"&amp;'Cumulative distributions'!$A18)/COUNTIFS(Data!$M$2:$M$66, "&gt;0", Data!$D$2:$D$66, "Other", Data!$H$2:$H$66, "&lt;2000")</f>
        <v>0</v>
      </c>
      <c r="L18" s="0" t="n">
        <f aca="false">COUNTIFS(Data!$D$2:$D$66, "Other", Data!$H$2:$H$66, "&gt;1999", Data!$M$2:$M$66, "&lt;"&amp;'Cumulative distributions'!$A18)/COUNTIFS(Data!$M$2:$M$66, "&gt;0", Data!$D$2:$D$66, "Other", Data!$H$2:$H$66, "&gt;1999")</f>
        <v>0</v>
      </c>
      <c r="N18" s="0" t="n">
        <f aca="false">COUNTIFS(Data!$D$2:$D$66, "AGI", Data!$M$2:$M$66, "&lt;"&amp;'Cumulative distributions'!$A18)/COUNTIFS(Data!$M$2:$M$66, "&gt;0", Data!$D$2:$D$66, "AGI")</f>
        <v>0</v>
      </c>
      <c r="O18" s="0" t="n">
        <f aca="false">COUNTIFS(Data!$D$2:$D$66, "AI", Data!$M$2:$M$66, "&lt;"&amp;'Cumulative distributions'!$A18)/COUNTIFS(Data!$M$2:$M$66, "&gt;0", Data!$D$2:$D$66, "AI")</f>
        <v>0</v>
      </c>
      <c r="P18" s="0" t="n">
        <f aca="false">COUNTIFS(Data!$D$2:$D$66, "Futurist", Data!$M$2:$M$66, "&lt;"&amp;'Cumulative distributions'!$A18)/COUNTIFS(Data!$M$2:$M$66, "&gt;0", Data!$D$2:$D$66, "Futurist")</f>
        <v>0</v>
      </c>
      <c r="Q18" s="0" t="n">
        <f aca="false">COUNTIFS(Data!$D$2:$D$66, "Other", Data!$M$2:$M$66, "&lt;"&amp;'Cumulative distributions'!$A18)/COUNTIFS(Data!$M$2:$M$66, "&gt;0", Data!$D$2:$D$66, "Other")</f>
        <v>0</v>
      </c>
      <c r="S18" s="0" t="n">
        <f aca="false">COUNTIFS(Data!$H$2:$H$66, "&lt;2000", Data!$M$2:$M$66, "&lt;"&amp;'Cumulative distributions'!$A18)/COUNTIFS(Data!$M$2:$M$66, "&gt;0", Data!$H$2:$H$66, "&lt;2000")</f>
        <v>0</v>
      </c>
      <c r="T18" s="0" t="n">
        <f aca="false">COUNTIFS(Data!$H$2:$H$66, "&gt;1999", Data!$M$2:$M$66, "&lt;"&amp;'Cumulative distributions'!$A18)/COUNTIFS(Data!$M$2:$M$66, "&gt;0", Data!$H$2:$H$66, "&gt;1999")</f>
        <v>0</v>
      </c>
      <c r="V18" s="0" t="n">
        <f aca="false">COUNTIFS(Data!$AD$2:$AD$66, 1, Data!$H$2:$H$66, "&gt;1999", Data!$M$2:$M$66, "&lt;"&amp;'Cumulative distributions'!$A18)/COUNTIFS(Data!$M$2:$M$66, "&gt;0", Data!$AD$2:$AD$66, 1, Data!$H$2:$H$66, "&gt;1999")</f>
        <v>0</v>
      </c>
      <c r="W18" s="0" t="n">
        <f aca="false">COUNTIFS(Data!$AD$2:$AD$66, 0, Data!$H$2:$H$66, "&gt;1999", Data!$M$2:$M$66, "&lt;"&amp;'Cumulative distributions'!$A18)/COUNTIFS(Data!$M$2:$M$66, "&gt;0", Data!$AD$2:$AD$66, 0, Data!$H$2:$H$66, "&gt;1999")</f>
        <v>0</v>
      </c>
      <c r="AH18" s="0" t="n">
        <f aca="false">IF(AND(V18&gt;0.1, (NOT(V17&gt;0.1))), A18, AH17)</f>
        <v>0</v>
      </c>
    </row>
    <row r="19" customFormat="false" ht="12" hidden="false" customHeight="false" outlineLevel="0" collapsed="false">
      <c r="A19" s="0" t="n">
        <v>1977</v>
      </c>
      <c r="B19" s="0" t="n">
        <f aca="false">COUNTIF(Data!$M$2:$M$66, "&lt;" &amp; A19)/COUNT(Data!$M$2:$M$66)</f>
        <v>0.0172413793103448</v>
      </c>
      <c r="C19" s="0" t="n">
        <f aca="false">COUNTIF(Data!$L$2:$L$66, "&lt;" &amp; A19)/COUNT(Data!$L$2:$L$66)</f>
        <v>0.0377358490566038</v>
      </c>
      <c r="E19" s="0" t="n">
        <f aca="false">COUNTIFS(Data!$D$2:$D$66, "AI", Data!$H$2:$H$66, "&lt;2000", Data!$M$2:$M$66, "&lt;"&amp;'Cumulative distributions'!$A19)/COUNTIFS(Data!$M$2:$M$66, "&gt;0", Data!$D$2:$D$66, "AI", Data!$H$2:$H$66, "&lt;2000")</f>
        <v>0.142857142857143</v>
      </c>
      <c r="F19" s="0" t="n">
        <f aca="false">COUNTIFS(Data!$D$2:$D$66, "AI", Data!$H$2:$H$66, "&gt;1999", Data!$M$2:$M$66, "&lt;"&amp;'Cumulative distributions'!$A19)/COUNTIFS(Data!$M$2:$M$66, "&gt;0", Data!$D$2:$D$66, "AI", Data!$H$2:$H$66, "&gt;1999")</f>
        <v>0</v>
      </c>
      <c r="G19" s="0" t="e">
        <f aca="false">COUNTIFS(Data!$D$2:$D$66, "AGI", Data!$H$2:$H$66, "&lt;2000", Data!$M$2:$M$66, "&lt;"&amp;'Cumulative distributions'!$A19)/COUNTIFS(Data!$M$2:$M$66, "&gt;0", Data!$D$2:$D$66, "AGI", Data!$H$2:$H$66, "&lt;2000")</f>
        <v>#DIV/0!</v>
      </c>
      <c r="H19" s="0" t="n">
        <f aca="false">COUNTIFS(Data!$D$2:$D$66, "AGI", Data!$H$2:$H$66, "&gt;1999", Data!$M$2:$M$66, "&lt;"&amp;'Cumulative distributions'!$A19)/COUNTIFS(Data!$M$2:$M$66, "&gt;0", Data!$D$2:$D$66, "AGI", Data!$H$2:$H$66, "&gt;1999")</f>
        <v>0</v>
      </c>
      <c r="I19" s="0" t="n">
        <f aca="false">COUNTIFS(Data!$D$2:$D$66, "Futurist", Data!$H$2:$H$66, "&lt;2000", Data!$M$2:$M$66, "&lt;"&amp;'Cumulative distributions'!$A19)/COUNTIFS(Data!$M$2:$M$66, "&gt;0", Data!$D$2:$D$66, "Futurist", Data!$H$2:$H$66, "&lt;2000")</f>
        <v>0</v>
      </c>
      <c r="J19" s="0" t="n">
        <f aca="false">COUNTIFS(Data!$D$2:$D$66, "Futurist", Data!$H$2:$H$66, "&gt;1999", Data!$M$2:$M$66, "&lt;"&amp;'Cumulative distributions'!$A19)/COUNTIFS(Data!$M$2:$M$66, "&gt;0", Data!$D$2:$D$66, "Futurist", Data!$H$2:$H$66, "&gt;1999")</f>
        <v>0</v>
      </c>
      <c r="K19" s="0" t="n">
        <f aca="false">COUNTIFS(Data!$D$2:$D$66, "Other", Data!$H$2:$H$66, "&lt;2000", Data!$M$2:$M$66, "&lt;"&amp;'Cumulative distributions'!$A19)/COUNTIFS(Data!$M$2:$M$66, "&gt;0", Data!$D$2:$D$66, "Other", Data!$H$2:$H$66, "&lt;2000")</f>
        <v>0</v>
      </c>
      <c r="L19" s="0" t="n">
        <f aca="false">COUNTIFS(Data!$D$2:$D$66, "Other", Data!$H$2:$H$66, "&gt;1999", Data!$M$2:$M$66, "&lt;"&amp;'Cumulative distributions'!$A19)/COUNTIFS(Data!$M$2:$M$66, "&gt;0", Data!$D$2:$D$66, "Other", Data!$H$2:$H$66, "&gt;1999")</f>
        <v>0</v>
      </c>
      <c r="N19" s="0" t="n">
        <f aca="false">COUNTIFS(Data!$D$2:$D$66, "AGI", Data!$M$2:$M$66, "&lt;"&amp;'Cumulative distributions'!$A19)/COUNTIFS(Data!$M$2:$M$66, "&gt;0", Data!$D$2:$D$66, "AGI")</f>
        <v>0</v>
      </c>
      <c r="O19" s="0" t="n">
        <f aca="false">COUNTIFS(Data!$D$2:$D$66, "AI", Data!$M$2:$M$66, "&lt;"&amp;'Cumulative distributions'!$A19)/COUNTIFS(Data!$M$2:$M$66, "&gt;0", Data!$D$2:$D$66, "AI")</f>
        <v>0.0454545454545455</v>
      </c>
      <c r="P19" s="0" t="n">
        <f aca="false">COUNTIFS(Data!$D$2:$D$66, "Futurist", Data!$M$2:$M$66, "&lt;"&amp;'Cumulative distributions'!$A19)/COUNTIFS(Data!$M$2:$M$66, "&gt;0", Data!$D$2:$D$66, "Futurist")</f>
        <v>0</v>
      </c>
      <c r="Q19" s="0" t="n">
        <f aca="false">COUNTIFS(Data!$D$2:$D$66, "Other", Data!$M$2:$M$66, "&lt;"&amp;'Cumulative distributions'!$A19)/COUNTIFS(Data!$M$2:$M$66, "&gt;0", Data!$D$2:$D$66, "Other")</f>
        <v>0</v>
      </c>
      <c r="S19" s="0" t="n">
        <f aca="false">COUNTIFS(Data!$H$2:$H$66, "&lt;2000", Data!$M$2:$M$66, "&lt;"&amp;'Cumulative distributions'!$A19)/COUNTIFS(Data!$M$2:$M$66, "&gt;0", Data!$H$2:$H$66, "&lt;2000")</f>
        <v>0.0555555555555556</v>
      </c>
      <c r="T19" s="0" t="n">
        <f aca="false">COUNTIFS(Data!$H$2:$H$66, "&gt;1999", Data!$M$2:$M$66, "&lt;"&amp;'Cumulative distributions'!$A19)/COUNTIFS(Data!$M$2:$M$66, "&gt;0", Data!$H$2:$H$66, "&gt;1999")</f>
        <v>0</v>
      </c>
      <c r="V19" s="0" t="n">
        <f aca="false">COUNTIFS(Data!$AD$2:$AD$66, 1, Data!$H$2:$H$66, "&gt;1999", Data!$M$2:$M$66, "&lt;"&amp;'Cumulative distributions'!$A19)/COUNTIFS(Data!$M$2:$M$66, "&gt;0", Data!$AD$2:$AD$66, 1, Data!$H$2:$H$66, "&gt;1999")</f>
        <v>0</v>
      </c>
      <c r="W19" s="0" t="n">
        <f aca="false">COUNTIFS(Data!$AD$2:$AD$66, 0, Data!$H$2:$H$66, "&gt;1999", Data!$M$2:$M$66, "&lt;"&amp;'Cumulative distributions'!$A19)/COUNTIFS(Data!$M$2:$M$66, "&gt;0", Data!$AD$2:$AD$66, 0, Data!$H$2:$H$66, "&gt;1999")</f>
        <v>0</v>
      </c>
      <c r="AH19" s="0" t="n">
        <f aca="false">IF(AND(V19&gt;0.1, (NOT(V18&gt;0.1))), A19, AH18)</f>
        <v>0</v>
      </c>
    </row>
    <row r="20" customFormat="false" ht="12" hidden="false" customHeight="false" outlineLevel="0" collapsed="false">
      <c r="A20" s="0" t="n">
        <v>1978</v>
      </c>
      <c r="B20" s="0" t="n">
        <f aca="false">COUNTIF(Data!$M$2:$M$66, "&lt;" &amp; A20)/COUNT(Data!$M$2:$M$66)</f>
        <v>0.0172413793103448</v>
      </c>
      <c r="C20" s="0" t="n">
        <f aca="false">COUNTIF(Data!$L$2:$L$66, "&lt;" &amp; A20)/COUNT(Data!$L$2:$L$66)</f>
        <v>0.0377358490566038</v>
      </c>
      <c r="E20" s="0" t="n">
        <f aca="false">COUNTIFS(Data!$D$2:$D$66, "AI", Data!$H$2:$H$66, "&lt;2000", Data!$M$2:$M$66, "&lt;"&amp;'Cumulative distributions'!$A20)/COUNTIFS(Data!$M$2:$M$66, "&gt;0", Data!$D$2:$D$66, "AI", Data!$H$2:$H$66, "&lt;2000")</f>
        <v>0.142857142857143</v>
      </c>
      <c r="F20" s="0" t="n">
        <f aca="false">COUNTIFS(Data!$D$2:$D$66, "AI", Data!$H$2:$H$66, "&gt;1999", Data!$M$2:$M$66, "&lt;"&amp;'Cumulative distributions'!$A20)/COUNTIFS(Data!$M$2:$M$66, "&gt;0", Data!$D$2:$D$66, "AI", Data!$H$2:$H$66, "&gt;1999")</f>
        <v>0</v>
      </c>
      <c r="G20" s="0" t="e">
        <f aca="false">COUNTIFS(Data!$D$2:$D$66, "AGI", Data!$H$2:$H$66, "&lt;2000", Data!$M$2:$M$66, "&lt;"&amp;'Cumulative distributions'!$A20)/COUNTIFS(Data!$M$2:$M$66, "&gt;0", Data!$D$2:$D$66, "AGI", Data!$H$2:$H$66, "&lt;2000")</f>
        <v>#DIV/0!</v>
      </c>
      <c r="H20" s="0" t="n">
        <f aca="false">COUNTIFS(Data!$D$2:$D$66, "AGI", Data!$H$2:$H$66, "&gt;1999", Data!$M$2:$M$66, "&lt;"&amp;'Cumulative distributions'!$A20)/COUNTIFS(Data!$M$2:$M$66, "&gt;0", Data!$D$2:$D$66, "AGI", Data!$H$2:$H$66, "&gt;1999")</f>
        <v>0</v>
      </c>
      <c r="I20" s="0" t="n">
        <f aca="false">COUNTIFS(Data!$D$2:$D$66, "Futurist", Data!$H$2:$H$66, "&lt;2000", Data!$M$2:$M$66, "&lt;"&amp;'Cumulative distributions'!$A20)/COUNTIFS(Data!$M$2:$M$66, "&gt;0", Data!$D$2:$D$66, "Futurist", Data!$H$2:$H$66, "&lt;2000")</f>
        <v>0</v>
      </c>
      <c r="J20" s="0" t="n">
        <f aca="false">COUNTIFS(Data!$D$2:$D$66, "Futurist", Data!$H$2:$H$66, "&gt;1999", Data!$M$2:$M$66, "&lt;"&amp;'Cumulative distributions'!$A20)/COUNTIFS(Data!$M$2:$M$66, "&gt;0", Data!$D$2:$D$66, "Futurist", Data!$H$2:$H$66, "&gt;1999")</f>
        <v>0</v>
      </c>
      <c r="K20" s="0" t="n">
        <f aca="false">COUNTIFS(Data!$D$2:$D$66, "Other", Data!$H$2:$H$66, "&lt;2000", Data!$M$2:$M$66, "&lt;"&amp;'Cumulative distributions'!$A20)/COUNTIFS(Data!$M$2:$M$66, "&gt;0", Data!$D$2:$D$66, "Other", Data!$H$2:$H$66, "&lt;2000")</f>
        <v>0</v>
      </c>
      <c r="L20" s="0" t="n">
        <f aca="false">COUNTIFS(Data!$D$2:$D$66, "Other", Data!$H$2:$H$66, "&gt;1999", Data!$M$2:$M$66, "&lt;"&amp;'Cumulative distributions'!$A20)/COUNTIFS(Data!$M$2:$M$66, "&gt;0", Data!$D$2:$D$66, "Other", Data!$H$2:$H$66, "&gt;1999")</f>
        <v>0</v>
      </c>
      <c r="N20" s="0" t="n">
        <f aca="false">COUNTIFS(Data!$D$2:$D$66, "AGI", Data!$M$2:$M$66, "&lt;"&amp;'Cumulative distributions'!$A20)/COUNTIFS(Data!$M$2:$M$66, "&gt;0", Data!$D$2:$D$66, "AGI")</f>
        <v>0</v>
      </c>
      <c r="O20" s="0" t="n">
        <f aca="false">COUNTIFS(Data!$D$2:$D$66, "AI", Data!$M$2:$M$66, "&lt;"&amp;'Cumulative distributions'!$A20)/COUNTIFS(Data!$M$2:$M$66, "&gt;0", Data!$D$2:$D$66, "AI")</f>
        <v>0.0454545454545455</v>
      </c>
      <c r="P20" s="0" t="n">
        <f aca="false">COUNTIFS(Data!$D$2:$D$66, "Futurist", Data!$M$2:$M$66, "&lt;"&amp;'Cumulative distributions'!$A20)/COUNTIFS(Data!$M$2:$M$66, "&gt;0", Data!$D$2:$D$66, "Futurist")</f>
        <v>0</v>
      </c>
      <c r="Q20" s="0" t="n">
        <f aca="false">COUNTIFS(Data!$D$2:$D$66, "Other", Data!$M$2:$M$66, "&lt;"&amp;'Cumulative distributions'!$A20)/COUNTIFS(Data!$M$2:$M$66, "&gt;0", Data!$D$2:$D$66, "Other")</f>
        <v>0</v>
      </c>
      <c r="S20" s="0" t="n">
        <f aca="false">COUNTIFS(Data!$H$2:$H$66, "&lt;2000", Data!$M$2:$M$66, "&lt;"&amp;'Cumulative distributions'!$A20)/COUNTIFS(Data!$M$2:$M$66, "&gt;0", Data!$H$2:$H$66, "&lt;2000")</f>
        <v>0.0555555555555556</v>
      </c>
      <c r="T20" s="0" t="n">
        <f aca="false">COUNTIFS(Data!$H$2:$H$66, "&gt;1999", Data!$M$2:$M$66, "&lt;"&amp;'Cumulative distributions'!$A20)/COUNTIFS(Data!$M$2:$M$66, "&gt;0", Data!$H$2:$H$66, "&gt;1999")</f>
        <v>0</v>
      </c>
      <c r="V20" s="0" t="n">
        <f aca="false">COUNTIFS(Data!$AD$2:$AD$66, 1, Data!$H$2:$H$66, "&gt;1999", Data!$M$2:$M$66, "&lt;"&amp;'Cumulative distributions'!$A20)/COUNTIFS(Data!$M$2:$M$66, "&gt;0", Data!$AD$2:$AD$66, 1, Data!$H$2:$H$66, "&gt;1999")</f>
        <v>0</v>
      </c>
      <c r="W20" s="0" t="n">
        <f aca="false">COUNTIFS(Data!$AD$2:$AD$66, 0, Data!$H$2:$H$66, "&gt;1999", Data!$M$2:$M$66, "&lt;"&amp;'Cumulative distributions'!$A20)/COUNTIFS(Data!$M$2:$M$66, "&gt;0", Data!$AD$2:$AD$66, 0, Data!$H$2:$H$66, "&gt;1999")</f>
        <v>0</v>
      </c>
      <c r="AH20" s="0" t="n">
        <f aca="false">IF(AND(V20&gt;0.1, (NOT(V19&gt;0.1))), A20, AH19)</f>
        <v>0</v>
      </c>
    </row>
    <row r="21" customFormat="false" ht="12" hidden="false" customHeight="false" outlineLevel="0" collapsed="false">
      <c r="A21" s="0" t="n">
        <v>1979</v>
      </c>
      <c r="B21" s="0" t="n">
        <f aca="false">COUNTIF(Data!$M$2:$M$66, "&lt;" &amp; A21)/COUNT(Data!$M$2:$M$66)</f>
        <v>0.0344827586206897</v>
      </c>
      <c r="C21" s="0" t="n">
        <f aca="false">COUNTIF(Data!$L$2:$L$66, "&lt;" &amp; A21)/COUNT(Data!$L$2:$L$66)</f>
        <v>0.0566037735849057</v>
      </c>
      <c r="E21" s="0" t="n">
        <f aca="false">COUNTIFS(Data!$D$2:$D$66, "AI", Data!$H$2:$H$66, "&lt;2000", Data!$M$2:$M$66, "&lt;"&amp;'Cumulative distributions'!$A21)/COUNTIFS(Data!$M$2:$M$66, "&gt;0", Data!$D$2:$D$66, "AI", Data!$H$2:$H$66, "&lt;2000")</f>
        <v>0.142857142857143</v>
      </c>
      <c r="F21" s="0" t="n">
        <f aca="false">COUNTIFS(Data!$D$2:$D$66, "AI", Data!$H$2:$H$66, "&gt;1999", Data!$M$2:$M$66, "&lt;"&amp;'Cumulative distributions'!$A21)/COUNTIFS(Data!$M$2:$M$66, "&gt;0", Data!$D$2:$D$66, "AI", Data!$H$2:$H$66, "&gt;1999")</f>
        <v>0</v>
      </c>
      <c r="G21" s="0" t="e">
        <f aca="false">COUNTIFS(Data!$D$2:$D$66, "AGI", Data!$H$2:$H$66, "&lt;2000", Data!$M$2:$M$66, "&lt;"&amp;'Cumulative distributions'!$A21)/COUNTIFS(Data!$M$2:$M$66, "&gt;0", Data!$D$2:$D$66, "AGI", Data!$H$2:$H$66, "&lt;2000")</f>
        <v>#DIV/0!</v>
      </c>
      <c r="H21" s="0" t="n">
        <f aca="false">COUNTIFS(Data!$D$2:$D$66, "AGI", Data!$H$2:$H$66, "&gt;1999", Data!$M$2:$M$66, "&lt;"&amp;'Cumulative distributions'!$A21)/COUNTIFS(Data!$M$2:$M$66, "&gt;0", Data!$D$2:$D$66, "AGI", Data!$H$2:$H$66, "&gt;1999")</f>
        <v>0</v>
      </c>
      <c r="I21" s="0" t="n">
        <f aca="false">COUNTIFS(Data!$D$2:$D$66, "Futurist", Data!$H$2:$H$66, "&lt;2000", Data!$M$2:$M$66, "&lt;"&amp;'Cumulative distributions'!$A21)/COUNTIFS(Data!$M$2:$M$66, "&gt;0", Data!$D$2:$D$66, "Futurist", Data!$H$2:$H$66, "&lt;2000")</f>
        <v>0</v>
      </c>
      <c r="J21" s="0" t="n">
        <f aca="false">COUNTIFS(Data!$D$2:$D$66, "Futurist", Data!$H$2:$H$66, "&gt;1999", Data!$M$2:$M$66, "&lt;"&amp;'Cumulative distributions'!$A21)/COUNTIFS(Data!$M$2:$M$66, "&gt;0", Data!$D$2:$D$66, "Futurist", Data!$H$2:$H$66, "&gt;1999")</f>
        <v>0</v>
      </c>
      <c r="K21" s="0" t="n">
        <f aca="false">COUNTIFS(Data!$D$2:$D$66, "Other", Data!$H$2:$H$66, "&lt;2000", Data!$M$2:$M$66, "&lt;"&amp;'Cumulative distributions'!$A21)/COUNTIFS(Data!$M$2:$M$66, "&gt;0", Data!$D$2:$D$66, "Other", Data!$H$2:$H$66, "&lt;2000")</f>
        <v>0.333333333333333</v>
      </c>
      <c r="L21" s="0" t="n">
        <f aca="false">COUNTIFS(Data!$D$2:$D$66, "Other", Data!$H$2:$H$66, "&gt;1999", Data!$M$2:$M$66, "&lt;"&amp;'Cumulative distributions'!$A21)/COUNTIFS(Data!$M$2:$M$66, "&gt;0", Data!$D$2:$D$66, "Other", Data!$H$2:$H$66, "&gt;1999")</f>
        <v>0</v>
      </c>
      <c r="N21" s="0" t="n">
        <f aca="false">COUNTIFS(Data!$D$2:$D$66, "AGI", Data!$M$2:$M$66, "&lt;"&amp;'Cumulative distributions'!$A21)/COUNTIFS(Data!$M$2:$M$66, "&gt;0", Data!$D$2:$D$66, "AGI")</f>
        <v>0</v>
      </c>
      <c r="O21" s="0" t="n">
        <f aca="false">COUNTIFS(Data!$D$2:$D$66, "AI", Data!$M$2:$M$66, "&lt;"&amp;'Cumulative distributions'!$A21)/COUNTIFS(Data!$M$2:$M$66, "&gt;0", Data!$D$2:$D$66, "AI")</f>
        <v>0.0454545454545455</v>
      </c>
      <c r="P21" s="0" t="n">
        <f aca="false">COUNTIFS(Data!$D$2:$D$66, "Futurist", Data!$M$2:$M$66, "&lt;"&amp;'Cumulative distributions'!$A21)/COUNTIFS(Data!$M$2:$M$66, "&gt;0", Data!$D$2:$D$66, "Futurist")</f>
        <v>0</v>
      </c>
      <c r="Q21" s="0" t="n">
        <f aca="false">COUNTIFS(Data!$D$2:$D$66, "Other", Data!$M$2:$M$66, "&lt;"&amp;'Cumulative distributions'!$A21)/COUNTIFS(Data!$M$2:$M$66, "&gt;0", Data!$D$2:$D$66, "Other")</f>
        <v>0.125</v>
      </c>
      <c r="S21" s="0" t="n">
        <f aca="false">COUNTIFS(Data!$H$2:$H$66, "&lt;2000", Data!$M$2:$M$66, "&lt;"&amp;'Cumulative distributions'!$A21)/COUNTIFS(Data!$M$2:$M$66, "&gt;0", Data!$H$2:$H$66, "&lt;2000")</f>
        <v>0.111111111111111</v>
      </c>
      <c r="T21" s="0" t="n">
        <f aca="false">COUNTIFS(Data!$H$2:$H$66, "&gt;1999", Data!$M$2:$M$66, "&lt;"&amp;'Cumulative distributions'!$A21)/COUNTIFS(Data!$M$2:$M$66, "&gt;0", Data!$H$2:$H$66, "&gt;1999")</f>
        <v>0</v>
      </c>
      <c r="V21" s="0" t="n">
        <f aca="false">COUNTIFS(Data!$AD$2:$AD$66, 1, Data!$H$2:$H$66, "&gt;1999", Data!$M$2:$M$66, "&lt;"&amp;'Cumulative distributions'!$A21)/COUNTIFS(Data!$M$2:$M$66, "&gt;0", Data!$AD$2:$AD$66, 1, Data!$H$2:$H$66, "&gt;1999")</f>
        <v>0</v>
      </c>
      <c r="W21" s="0" t="n">
        <f aca="false">COUNTIFS(Data!$AD$2:$AD$66, 0, Data!$H$2:$H$66, "&gt;1999", Data!$M$2:$M$66, "&lt;"&amp;'Cumulative distributions'!$A21)/COUNTIFS(Data!$M$2:$M$66, "&gt;0", Data!$AD$2:$AD$66, 0, Data!$H$2:$H$66, "&gt;1999")</f>
        <v>0</v>
      </c>
      <c r="AH21" s="0" t="n">
        <f aca="false">IF(AND(V21&gt;0.1, (NOT(V20&gt;0.1))), A21, AH20)</f>
        <v>0</v>
      </c>
    </row>
    <row r="22" customFormat="false" ht="12" hidden="false" customHeight="false" outlineLevel="0" collapsed="false">
      <c r="A22" s="0" t="n">
        <v>1980</v>
      </c>
      <c r="B22" s="0" t="n">
        <f aca="false">COUNTIF(Data!$M$2:$M$66, "&lt;" &amp; A22)/COUNT(Data!$M$2:$M$66)</f>
        <v>0.0344827586206897</v>
      </c>
      <c r="C22" s="0" t="n">
        <f aca="false">COUNTIF(Data!$L$2:$L$66, "&lt;" &amp; A22)/COUNT(Data!$L$2:$L$66)</f>
        <v>0.0566037735849057</v>
      </c>
      <c r="E22" s="0" t="n">
        <f aca="false">COUNTIFS(Data!$D$2:$D$66, "AI", Data!$H$2:$H$66, "&lt;2000", Data!$M$2:$M$66, "&lt;"&amp;'Cumulative distributions'!$A22)/COUNTIFS(Data!$M$2:$M$66, "&gt;0", Data!$D$2:$D$66, "AI", Data!$H$2:$H$66, "&lt;2000")</f>
        <v>0.142857142857143</v>
      </c>
      <c r="F22" s="0" t="n">
        <f aca="false">COUNTIFS(Data!$D$2:$D$66, "AI", Data!$H$2:$H$66, "&gt;1999", Data!$M$2:$M$66, "&lt;"&amp;'Cumulative distributions'!$A22)/COUNTIFS(Data!$M$2:$M$66, "&gt;0", Data!$D$2:$D$66, "AI", Data!$H$2:$H$66, "&gt;1999")</f>
        <v>0</v>
      </c>
      <c r="G22" s="0" t="e">
        <f aca="false">COUNTIFS(Data!$D$2:$D$66, "AGI", Data!$H$2:$H$66, "&lt;2000", Data!$M$2:$M$66, "&lt;"&amp;'Cumulative distributions'!$A22)/COUNTIFS(Data!$M$2:$M$66, "&gt;0", Data!$D$2:$D$66, "AGI", Data!$H$2:$H$66, "&lt;2000")</f>
        <v>#DIV/0!</v>
      </c>
      <c r="H22" s="0" t="n">
        <f aca="false">COUNTIFS(Data!$D$2:$D$66, "AGI", Data!$H$2:$H$66, "&gt;1999", Data!$M$2:$M$66, "&lt;"&amp;'Cumulative distributions'!$A22)/COUNTIFS(Data!$M$2:$M$66, "&gt;0", Data!$D$2:$D$66, "AGI", Data!$H$2:$H$66, "&gt;1999")</f>
        <v>0</v>
      </c>
      <c r="I22" s="0" t="n">
        <f aca="false">COUNTIFS(Data!$D$2:$D$66, "Futurist", Data!$H$2:$H$66, "&lt;2000", Data!$M$2:$M$66, "&lt;"&amp;'Cumulative distributions'!$A22)/COUNTIFS(Data!$M$2:$M$66, "&gt;0", Data!$D$2:$D$66, "Futurist", Data!$H$2:$H$66, "&lt;2000")</f>
        <v>0</v>
      </c>
      <c r="J22" s="0" t="n">
        <f aca="false">COUNTIFS(Data!$D$2:$D$66, "Futurist", Data!$H$2:$H$66, "&gt;1999", Data!$M$2:$M$66, "&lt;"&amp;'Cumulative distributions'!$A22)/COUNTIFS(Data!$M$2:$M$66, "&gt;0", Data!$D$2:$D$66, "Futurist", Data!$H$2:$H$66, "&gt;1999")</f>
        <v>0</v>
      </c>
      <c r="K22" s="0" t="n">
        <f aca="false">COUNTIFS(Data!$D$2:$D$66, "Other", Data!$H$2:$H$66, "&lt;2000", Data!$M$2:$M$66, "&lt;"&amp;'Cumulative distributions'!$A22)/COUNTIFS(Data!$M$2:$M$66, "&gt;0", Data!$D$2:$D$66, "Other", Data!$H$2:$H$66, "&lt;2000")</f>
        <v>0.333333333333333</v>
      </c>
      <c r="L22" s="0" t="n">
        <f aca="false">COUNTIFS(Data!$D$2:$D$66, "Other", Data!$H$2:$H$66, "&gt;1999", Data!$M$2:$M$66, "&lt;"&amp;'Cumulative distributions'!$A22)/COUNTIFS(Data!$M$2:$M$66, "&gt;0", Data!$D$2:$D$66, "Other", Data!$H$2:$H$66, "&gt;1999")</f>
        <v>0</v>
      </c>
      <c r="N22" s="0" t="n">
        <f aca="false">COUNTIFS(Data!$D$2:$D$66, "AGI", Data!$M$2:$M$66, "&lt;"&amp;'Cumulative distributions'!$A22)/COUNTIFS(Data!$M$2:$M$66, "&gt;0", Data!$D$2:$D$66, "AGI")</f>
        <v>0</v>
      </c>
      <c r="O22" s="0" t="n">
        <f aca="false">COUNTIFS(Data!$D$2:$D$66, "AI", Data!$M$2:$M$66, "&lt;"&amp;'Cumulative distributions'!$A22)/COUNTIFS(Data!$M$2:$M$66, "&gt;0", Data!$D$2:$D$66, "AI")</f>
        <v>0.0454545454545455</v>
      </c>
      <c r="P22" s="0" t="n">
        <f aca="false">COUNTIFS(Data!$D$2:$D$66, "Futurist", Data!$M$2:$M$66, "&lt;"&amp;'Cumulative distributions'!$A22)/COUNTIFS(Data!$M$2:$M$66, "&gt;0", Data!$D$2:$D$66, "Futurist")</f>
        <v>0</v>
      </c>
      <c r="Q22" s="0" t="n">
        <f aca="false">COUNTIFS(Data!$D$2:$D$66, "Other", Data!$M$2:$M$66, "&lt;"&amp;'Cumulative distributions'!$A22)/COUNTIFS(Data!$M$2:$M$66, "&gt;0", Data!$D$2:$D$66, "Other")</f>
        <v>0.125</v>
      </c>
      <c r="S22" s="0" t="n">
        <f aca="false">COUNTIFS(Data!$H$2:$H$66, "&lt;2000", Data!$M$2:$M$66, "&lt;"&amp;'Cumulative distributions'!$A22)/COUNTIFS(Data!$M$2:$M$66, "&gt;0", Data!$H$2:$H$66, "&lt;2000")</f>
        <v>0.111111111111111</v>
      </c>
      <c r="T22" s="0" t="n">
        <f aca="false">COUNTIFS(Data!$H$2:$H$66, "&gt;1999", Data!$M$2:$M$66, "&lt;"&amp;'Cumulative distributions'!$A22)/COUNTIFS(Data!$M$2:$M$66, "&gt;0", Data!$H$2:$H$66, "&gt;1999")</f>
        <v>0</v>
      </c>
      <c r="V22" s="0" t="n">
        <f aca="false">COUNTIFS(Data!$AD$2:$AD$66, 1, Data!$H$2:$H$66, "&gt;1999", Data!$M$2:$M$66, "&lt;"&amp;'Cumulative distributions'!$A22)/COUNTIFS(Data!$M$2:$M$66, "&gt;0", Data!$AD$2:$AD$66, 1, Data!$H$2:$H$66, "&gt;1999")</f>
        <v>0</v>
      </c>
      <c r="W22" s="0" t="n">
        <f aca="false">COUNTIFS(Data!$AD$2:$AD$66, 0, Data!$H$2:$H$66, "&gt;1999", Data!$M$2:$M$66, "&lt;"&amp;'Cumulative distributions'!$A22)/COUNTIFS(Data!$M$2:$M$66, "&gt;0", Data!$AD$2:$AD$66, 0, Data!$H$2:$H$66, "&gt;1999")</f>
        <v>0</v>
      </c>
      <c r="AH22" s="0" t="n">
        <f aca="false">IF(AND(V22&gt;0.1, (NOT(V21&gt;0.1))), A22, AH21)</f>
        <v>0</v>
      </c>
    </row>
    <row r="23" customFormat="false" ht="12" hidden="false" customHeight="false" outlineLevel="0" collapsed="false">
      <c r="A23" s="0" t="n">
        <v>1981</v>
      </c>
      <c r="B23" s="0" t="n">
        <f aca="false">COUNTIF(Data!$M$2:$M$66, "&lt;" &amp; A23)/COUNT(Data!$M$2:$M$66)</f>
        <v>0.0344827586206897</v>
      </c>
      <c r="C23" s="0" t="n">
        <f aca="false">COUNTIF(Data!$L$2:$L$66, "&lt;" &amp; A23)/COUNT(Data!$L$2:$L$66)</f>
        <v>0.0566037735849057</v>
      </c>
      <c r="E23" s="0" t="n">
        <f aca="false">COUNTIFS(Data!$D$2:$D$66, "AI", Data!$H$2:$H$66, "&lt;2000", Data!$M$2:$M$66, "&lt;"&amp;'Cumulative distributions'!$A23)/COUNTIFS(Data!$M$2:$M$66, "&gt;0", Data!$D$2:$D$66, "AI", Data!$H$2:$H$66, "&lt;2000")</f>
        <v>0.142857142857143</v>
      </c>
      <c r="F23" s="0" t="n">
        <f aca="false">COUNTIFS(Data!$D$2:$D$66, "AI", Data!$H$2:$H$66, "&gt;1999", Data!$M$2:$M$66, "&lt;"&amp;'Cumulative distributions'!$A23)/COUNTIFS(Data!$M$2:$M$66, "&gt;0", Data!$D$2:$D$66, "AI", Data!$H$2:$H$66, "&gt;1999")</f>
        <v>0</v>
      </c>
      <c r="G23" s="0" t="e">
        <f aca="false">COUNTIFS(Data!$D$2:$D$66, "AGI", Data!$H$2:$H$66, "&lt;2000", Data!$M$2:$M$66, "&lt;"&amp;'Cumulative distributions'!$A23)/COUNTIFS(Data!$M$2:$M$66, "&gt;0", Data!$D$2:$D$66, "AGI", Data!$H$2:$H$66, "&lt;2000")</f>
        <v>#DIV/0!</v>
      </c>
      <c r="H23" s="0" t="n">
        <f aca="false">COUNTIFS(Data!$D$2:$D$66, "AGI", Data!$H$2:$H$66, "&gt;1999", Data!$M$2:$M$66, "&lt;"&amp;'Cumulative distributions'!$A23)/COUNTIFS(Data!$M$2:$M$66, "&gt;0", Data!$D$2:$D$66, "AGI", Data!$H$2:$H$66, "&gt;1999")</f>
        <v>0</v>
      </c>
      <c r="I23" s="0" t="n">
        <f aca="false">COUNTIFS(Data!$D$2:$D$66, "Futurist", Data!$H$2:$H$66, "&lt;2000", Data!$M$2:$M$66, "&lt;"&amp;'Cumulative distributions'!$A23)/COUNTIFS(Data!$M$2:$M$66, "&gt;0", Data!$D$2:$D$66, "Futurist", Data!$H$2:$H$66, "&lt;2000")</f>
        <v>0</v>
      </c>
      <c r="J23" s="0" t="n">
        <f aca="false">COUNTIFS(Data!$D$2:$D$66, "Futurist", Data!$H$2:$H$66, "&gt;1999", Data!$M$2:$M$66, "&lt;"&amp;'Cumulative distributions'!$A23)/COUNTIFS(Data!$M$2:$M$66, "&gt;0", Data!$D$2:$D$66, "Futurist", Data!$H$2:$H$66, "&gt;1999")</f>
        <v>0</v>
      </c>
      <c r="K23" s="0" t="n">
        <f aca="false">COUNTIFS(Data!$D$2:$D$66, "Other", Data!$H$2:$H$66, "&lt;2000", Data!$M$2:$M$66, "&lt;"&amp;'Cumulative distributions'!$A23)/COUNTIFS(Data!$M$2:$M$66, "&gt;0", Data!$D$2:$D$66, "Other", Data!$H$2:$H$66, "&lt;2000")</f>
        <v>0.333333333333333</v>
      </c>
      <c r="L23" s="0" t="n">
        <f aca="false">COUNTIFS(Data!$D$2:$D$66, "Other", Data!$H$2:$H$66, "&gt;1999", Data!$M$2:$M$66, "&lt;"&amp;'Cumulative distributions'!$A23)/COUNTIFS(Data!$M$2:$M$66, "&gt;0", Data!$D$2:$D$66, "Other", Data!$H$2:$H$66, "&gt;1999")</f>
        <v>0</v>
      </c>
      <c r="N23" s="0" t="n">
        <f aca="false">COUNTIFS(Data!$D$2:$D$66, "AGI", Data!$M$2:$M$66, "&lt;"&amp;'Cumulative distributions'!$A23)/COUNTIFS(Data!$M$2:$M$66, "&gt;0", Data!$D$2:$D$66, "AGI")</f>
        <v>0</v>
      </c>
      <c r="O23" s="0" t="n">
        <f aca="false">COUNTIFS(Data!$D$2:$D$66, "AI", Data!$M$2:$M$66, "&lt;"&amp;'Cumulative distributions'!$A23)/COUNTIFS(Data!$M$2:$M$66, "&gt;0", Data!$D$2:$D$66, "AI")</f>
        <v>0.0454545454545455</v>
      </c>
      <c r="P23" s="0" t="n">
        <f aca="false">COUNTIFS(Data!$D$2:$D$66, "Futurist", Data!$M$2:$M$66, "&lt;"&amp;'Cumulative distributions'!$A23)/COUNTIFS(Data!$M$2:$M$66, "&gt;0", Data!$D$2:$D$66, "Futurist")</f>
        <v>0</v>
      </c>
      <c r="Q23" s="0" t="n">
        <f aca="false">COUNTIFS(Data!$D$2:$D$66, "Other", Data!$M$2:$M$66, "&lt;"&amp;'Cumulative distributions'!$A23)/COUNTIFS(Data!$M$2:$M$66, "&gt;0", Data!$D$2:$D$66, "Other")</f>
        <v>0.125</v>
      </c>
      <c r="S23" s="0" t="n">
        <f aca="false">COUNTIFS(Data!$H$2:$H$66, "&lt;2000", Data!$M$2:$M$66, "&lt;"&amp;'Cumulative distributions'!$A23)/COUNTIFS(Data!$M$2:$M$66, "&gt;0", Data!$H$2:$H$66, "&lt;2000")</f>
        <v>0.111111111111111</v>
      </c>
      <c r="T23" s="0" t="n">
        <f aca="false">COUNTIFS(Data!$H$2:$H$66, "&gt;1999", Data!$M$2:$M$66, "&lt;"&amp;'Cumulative distributions'!$A23)/COUNTIFS(Data!$M$2:$M$66, "&gt;0", Data!$H$2:$H$66, "&gt;1999")</f>
        <v>0</v>
      </c>
      <c r="V23" s="0" t="n">
        <f aca="false">COUNTIFS(Data!$AD$2:$AD$66, 1, Data!$H$2:$H$66, "&gt;1999", Data!$M$2:$M$66, "&lt;"&amp;'Cumulative distributions'!$A23)/COUNTIFS(Data!$M$2:$M$66, "&gt;0", Data!$AD$2:$AD$66, 1, Data!$H$2:$H$66, "&gt;1999")</f>
        <v>0</v>
      </c>
      <c r="W23" s="0" t="n">
        <f aca="false">COUNTIFS(Data!$AD$2:$AD$66, 0, Data!$H$2:$H$66, "&gt;1999", Data!$M$2:$M$66, "&lt;"&amp;'Cumulative distributions'!$A23)/COUNTIFS(Data!$M$2:$M$66, "&gt;0", Data!$AD$2:$AD$66, 0, Data!$H$2:$H$66, "&gt;1999")</f>
        <v>0</v>
      </c>
      <c r="AH23" s="0" t="n">
        <f aca="false">IF(AND(V23&gt;0.1, (NOT(V22&gt;0.1))), A23, AH22)</f>
        <v>0</v>
      </c>
    </row>
    <row r="24" customFormat="false" ht="12" hidden="false" customHeight="false" outlineLevel="0" collapsed="false">
      <c r="A24" s="0" t="n">
        <v>1982</v>
      </c>
      <c r="B24" s="0" t="n">
        <f aca="false">COUNTIF(Data!$M$2:$M$66, "&lt;" &amp; A24)/COUNT(Data!$M$2:$M$66)</f>
        <v>0.0344827586206897</v>
      </c>
      <c r="C24" s="0" t="n">
        <f aca="false">COUNTIF(Data!$L$2:$L$66, "&lt;" &amp; A24)/COUNT(Data!$L$2:$L$66)</f>
        <v>0.0566037735849057</v>
      </c>
      <c r="E24" s="0" t="n">
        <f aca="false">COUNTIFS(Data!$D$2:$D$66, "AI", Data!$H$2:$H$66, "&lt;2000", Data!$M$2:$M$66, "&lt;"&amp;'Cumulative distributions'!$A24)/COUNTIFS(Data!$M$2:$M$66, "&gt;0", Data!$D$2:$D$66, "AI", Data!$H$2:$H$66, "&lt;2000")</f>
        <v>0.142857142857143</v>
      </c>
      <c r="F24" s="0" t="n">
        <f aca="false">COUNTIFS(Data!$D$2:$D$66, "AI", Data!$H$2:$H$66, "&gt;1999", Data!$M$2:$M$66, "&lt;"&amp;'Cumulative distributions'!$A24)/COUNTIFS(Data!$M$2:$M$66, "&gt;0", Data!$D$2:$D$66, "AI", Data!$H$2:$H$66, "&gt;1999")</f>
        <v>0</v>
      </c>
      <c r="G24" s="0" t="e">
        <f aca="false">COUNTIFS(Data!$D$2:$D$66, "AGI", Data!$H$2:$H$66, "&lt;2000", Data!$M$2:$M$66, "&lt;"&amp;'Cumulative distributions'!$A24)/COUNTIFS(Data!$M$2:$M$66, "&gt;0", Data!$D$2:$D$66, "AGI", Data!$H$2:$H$66, "&lt;2000")</f>
        <v>#DIV/0!</v>
      </c>
      <c r="H24" s="0" t="n">
        <f aca="false">COUNTIFS(Data!$D$2:$D$66, "AGI", Data!$H$2:$H$66, "&gt;1999", Data!$M$2:$M$66, "&lt;"&amp;'Cumulative distributions'!$A24)/COUNTIFS(Data!$M$2:$M$66, "&gt;0", Data!$D$2:$D$66, "AGI", Data!$H$2:$H$66, "&gt;1999")</f>
        <v>0</v>
      </c>
      <c r="I24" s="0" t="n">
        <f aca="false">COUNTIFS(Data!$D$2:$D$66, "Futurist", Data!$H$2:$H$66, "&lt;2000", Data!$M$2:$M$66, "&lt;"&amp;'Cumulative distributions'!$A24)/COUNTIFS(Data!$M$2:$M$66, "&gt;0", Data!$D$2:$D$66, "Futurist", Data!$H$2:$H$66, "&lt;2000")</f>
        <v>0</v>
      </c>
      <c r="J24" s="0" t="n">
        <f aca="false">COUNTIFS(Data!$D$2:$D$66, "Futurist", Data!$H$2:$H$66, "&gt;1999", Data!$M$2:$M$66, "&lt;"&amp;'Cumulative distributions'!$A24)/COUNTIFS(Data!$M$2:$M$66, "&gt;0", Data!$D$2:$D$66, "Futurist", Data!$H$2:$H$66, "&gt;1999")</f>
        <v>0</v>
      </c>
      <c r="K24" s="0" t="n">
        <f aca="false">COUNTIFS(Data!$D$2:$D$66, "Other", Data!$H$2:$H$66, "&lt;2000", Data!$M$2:$M$66, "&lt;"&amp;'Cumulative distributions'!$A24)/COUNTIFS(Data!$M$2:$M$66, "&gt;0", Data!$D$2:$D$66, "Other", Data!$H$2:$H$66, "&lt;2000")</f>
        <v>0.333333333333333</v>
      </c>
      <c r="L24" s="0" t="n">
        <f aca="false">COUNTIFS(Data!$D$2:$D$66, "Other", Data!$H$2:$H$66, "&gt;1999", Data!$M$2:$M$66, "&lt;"&amp;'Cumulative distributions'!$A24)/COUNTIFS(Data!$M$2:$M$66, "&gt;0", Data!$D$2:$D$66, "Other", Data!$H$2:$H$66, "&gt;1999")</f>
        <v>0</v>
      </c>
      <c r="N24" s="0" t="n">
        <f aca="false">COUNTIFS(Data!$D$2:$D$66, "AGI", Data!$M$2:$M$66, "&lt;"&amp;'Cumulative distributions'!$A24)/COUNTIFS(Data!$M$2:$M$66, "&gt;0", Data!$D$2:$D$66, "AGI")</f>
        <v>0</v>
      </c>
      <c r="O24" s="0" t="n">
        <f aca="false">COUNTIFS(Data!$D$2:$D$66, "AI", Data!$M$2:$M$66, "&lt;"&amp;'Cumulative distributions'!$A24)/COUNTIFS(Data!$M$2:$M$66, "&gt;0", Data!$D$2:$D$66, "AI")</f>
        <v>0.0454545454545455</v>
      </c>
      <c r="P24" s="0" t="n">
        <f aca="false">COUNTIFS(Data!$D$2:$D$66, "Futurist", Data!$M$2:$M$66, "&lt;"&amp;'Cumulative distributions'!$A24)/COUNTIFS(Data!$M$2:$M$66, "&gt;0", Data!$D$2:$D$66, "Futurist")</f>
        <v>0</v>
      </c>
      <c r="Q24" s="0" t="n">
        <f aca="false">COUNTIFS(Data!$D$2:$D$66, "Other", Data!$M$2:$M$66, "&lt;"&amp;'Cumulative distributions'!$A24)/COUNTIFS(Data!$M$2:$M$66, "&gt;0", Data!$D$2:$D$66, "Other")</f>
        <v>0.125</v>
      </c>
      <c r="S24" s="0" t="n">
        <f aca="false">COUNTIFS(Data!$H$2:$H$66, "&lt;2000", Data!$M$2:$M$66, "&lt;"&amp;'Cumulative distributions'!$A24)/COUNTIFS(Data!$M$2:$M$66, "&gt;0", Data!$H$2:$H$66, "&lt;2000")</f>
        <v>0.111111111111111</v>
      </c>
      <c r="T24" s="0" t="n">
        <f aca="false">COUNTIFS(Data!$H$2:$H$66, "&gt;1999", Data!$M$2:$M$66, "&lt;"&amp;'Cumulative distributions'!$A24)/COUNTIFS(Data!$M$2:$M$66, "&gt;0", Data!$H$2:$H$66, "&gt;1999")</f>
        <v>0</v>
      </c>
      <c r="V24" s="0" t="n">
        <f aca="false">COUNTIFS(Data!$AD$2:$AD$66, 1, Data!$H$2:$H$66, "&gt;1999", Data!$M$2:$M$66, "&lt;"&amp;'Cumulative distributions'!$A24)/COUNTIFS(Data!$M$2:$M$66, "&gt;0", Data!$AD$2:$AD$66, 1, Data!$H$2:$H$66, "&gt;1999")</f>
        <v>0</v>
      </c>
      <c r="W24" s="0" t="n">
        <f aca="false">COUNTIFS(Data!$AD$2:$AD$66, 0, Data!$H$2:$H$66, "&gt;1999", Data!$M$2:$M$66, "&lt;"&amp;'Cumulative distributions'!$A24)/COUNTIFS(Data!$M$2:$M$66, "&gt;0", Data!$AD$2:$AD$66, 0, Data!$H$2:$H$66, "&gt;1999")</f>
        <v>0</v>
      </c>
      <c r="AH24" s="0" t="n">
        <f aca="false">IF(AND(V24&gt;0.1, (NOT(V23&gt;0.1))), A24, AH23)</f>
        <v>0</v>
      </c>
    </row>
    <row r="25" customFormat="false" ht="12" hidden="false" customHeight="false" outlineLevel="0" collapsed="false">
      <c r="A25" s="0" t="n">
        <v>1983</v>
      </c>
      <c r="B25" s="0" t="n">
        <f aca="false">COUNTIF(Data!$M$2:$M$66, "&lt;" &amp; A25)/COUNT(Data!$M$2:$M$66)</f>
        <v>0.0344827586206897</v>
      </c>
      <c r="C25" s="0" t="n">
        <f aca="false">COUNTIF(Data!$L$2:$L$66, "&lt;" &amp; A25)/COUNT(Data!$L$2:$L$66)</f>
        <v>0.0566037735849057</v>
      </c>
      <c r="E25" s="0" t="n">
        <f aca="false">COUNTIFS(Data!$D$2:$D$66, "AI", Data!$H$2:$H$66, "&lt;2000", Data!$M$2:$M$66, "&lt;"&amp;'Cumulative distributions'!$A25)/COUNTIFS(Data!$M$2:$M$66, "&gt;0", Data!$D$2:$D$66, "AI", Data!$H$2:$H$66, "&lt;2000")</f>
        <v>0.142857142857143</v>
      </c>
      <c r="F25" s="0" t="n">
        <f aca="false">COUNTIFS(Data!$D$2:$D$66, "AI", Data!$H$2:$H$66, "&gt;1999", Data!$M$2:$M$66, "&lt;"&amp;'Cumulative distributions'!$A25)/COUNTIFS(Data!$M$2:$M$66, "&gt;0", Data!$D$2:$D$66, "AI", Data!$H$2:$H$66, "&gt;1999")</f>
        <v>0</v>
      </c>
      <c r="G25" s="0" t="e">
        <f aca="false">COUNTIFS(Data!$D$2:$D$66, "AGI", Data!$H$2:$H$66, "&lt;2000", Data!$M$2:$M$66, "&lt;"&amp;'Cumulative distributions'!$A25)/COUNTIFS(Data!$M$2:$M$66, "&gt;0", Data!$D$2:$D$66, "AGI", Data!$H$2:$H$66, "&lt;2000")</f>
        <v>#DIV/0!</v>
      </c>
      <c r="H25" s="0" t="n">
        <f aca="false">COUNTIFS(Data!$D$2:$D$66, "AGI", Data!$H$2:$H$66, "&gt;1999", Data!$M$2:$M$66, "&lt;"&amp;'Cumulative distributions'!$A25)/COUNTIFS(Data!$M$2:$M$66, "&gt;0", Data!$D$2:$D$66, "AGI", Data!$H$2:$H$66, "&gt;1999")</f>
        <v>0</v>
      </c>
      <c r="I25" s="0" t="n">
        <f aca="false">COUNTIFS(Data!$D$2:$D$66, "Futurist", Data!$H$2:$H$66, "&lt;2000", Data!$M$2:$M$66, "&lt;"&amp;'Cumulative distributions'!$A25)/COUNTIFS(Data!$M$2:$M$66, "&gt;0", Data!$D$2:$D$66, "Futurist", Data!$H$2:$H$66, "&lt;2000")</f>
        <v>0</v>
      </c>
      <c r="J25" s="0" t="n">
        <f aca="false">COUNTIFS(Data!$D$2:$D$66, "Futurist", Data!$H$2:$H$66, "&gt;1999", Data!$M$2:$M$66, "&lt;"&amp;'Cumulative distributions'!$A25)/COUNTIFS(Data!$M$2:$M$66, "&gt;0", Data!$D$2:$D$66, "Futurist", Data!$H$2:$H$66, "&gt;1999")</f>
        <v>0</v>
      </c>
      <c r="K25" s="0" t="n">
        <f aca="false">COUNTIFS(Data!$D$2:$D$66, "Other", Data!$H$2:$H$66, "&lt;2000", Data!$M$2:$M$66, "&lt;"&amp;'Cumulative distributions'!$A25)/COUNTIFS(Data!$M$2:$M$66, "&gt;0", Data!$D$2:$D$66, "Other", Data!$H$2:$H$66, "&lt;2000")</f>
        <v>0.333333333333333</v>
      </c>
      <c r="L25" s="0" t="n">
        <f aca="false">COUNTIFS(Data!$D$2:$D$66, "Other", Data!$H$2:$H$66, "&gt;1999", Data!$M$2:$M$66, "&lt;"&amp;'Cumulative distributions'!$A25)/COUNTIFS(Data!$M$2:$M$66, "&gt;0", Data!$D$2:$D$66, "Other", Data!$H$2:$H$66, "&gt;1999")</f>
        <v>0</v>
      </c>
      <c r="N25" s="0" t="n">
        <f aca="false">COUNTIFS(Data!$D$2:$D$66, "AGI", Data!$M$2:$M$66, "&lt;"&amp;'Cumulative distributions'!$A25)/COUNTIFS(Data!$M$2:$M$66, "&gt;0", Data!$D$2:$D$66, "AGI")</f>
        <v>0</v>
      </c>
      <c r="O25" s="0" t="n">
        <f aca="false">COUNTIFS(Data!$D$2:$D$66, "AI", Data!$M$2:$M$66, "&lt;"&amp;'Cumulative distributions'!$A25)/COUNTIFS(Data!$M$2:$M$66, "&gt;0", Data!$D$2:$D$66, "AI")</f>
        <v>0.0454545454545455</v>
      </c>
      <c r="P25" s="0" t="n">
        <f aca="false">COUNTIFS(Data!$D$2:$D$66, "Futurist", Data!$M$2:$M$66, "&lt;"&amp;'Cumulative distributions'!$A25)/COUNTIFS(Data!$M$2:$M$66, "&gt;0", Data!$D$2:$D$66, "Futurist")</f>
        <v>0</v>
      </c>
      <c r="Q25" s="0" t="n">
        <f aca="false">COUNTIFS(Data!$D$2:$D$66, "Other", Data!$M$2:$M$66, "&lt;"&amp;'Cumulative distributions'!$A25)/COUNTIFS(Data!$M$2:$M$66, "&gt;0", Data!$D$2:$D$66, "Other")</f>
        <v>0.125</v>
      </c>
      <c r="S25" s="0" t="n">
        <f aca="false">COUNTIFS(Data!$H$2:$H$66, "&lt;2000", Data!$M$2:$M$66, "&lt;"&amp;'Cumulative distributions'!$A25)/COUNTIFS(Data!$M$2:$M$66, "&gt;0", Data!$H$2:$H$66, "&lt;2000")</f>
        <v>0.111111111111111</v>
      </c>
      <c r="T25" s="0" t="n">
        <f aca="false">COUNTIFS(Data!$H$2:$H$66, "&gt;1999", Data!$M$2:$M$66, "&lt;"&amp;'Cumulative distributions'!$A25)/COUNTIFS(Data!$M$2:$M$66, "&gt;0", Data!$H$2:$H$66, "&gt;1999")</f>
        <v>0</v>
      </c>
      <c r="V25" s="0" t="n">
        <f aca="false">COUNTIFS(Data!$AD$2:$AD$66, 1, Data!$H$2:$H$66, "&gt;1999", Data!$M$2:$M$66, "&lt;"&amp;'Cumulative distributions'!$A25)/COUNTIFS(Data!$M$2:$M$66, "&gt;0", Data!$AD$2:$AD$66, 1, Data!$H$2:$H$66, "&gt;1999")</f>
        <v>0</v>
      </c>
      <c r="W25" s="0" t="n">
        <f aca="false">COUNTIFS(Data!$AD$2:$AD$66, 0, Data!$H$2:$H$66, "&gt;1999", Data!$M$2:$M$66, "&lt;"&amp;'Cumulative distributions'!$A25)/COUNTIFS(Data!$M$2:$M$66, "&gt;0", Data!$AD$2:$AD$66, 0, Data!$H$2:$H$66, "&gt;1999")</f>
        <v>0</v>
      </c>
      <c r="AH25" s="0" t="n">
        <f aca="false">IF(AND(V25&gt;0.1, (NOT(V24&gt;0.1))), A25, AH24)</f>
        <v>0</v>
      </c>
    </row>
    <row r="26" customFormat="false" ht="12" hidden="false" customHeight="false" outlineLevel="0" collapsed="false">
      <c r="A26" s="0" t="n">
        <v>1984</v>
      </c>
      <c r="B26" s="0" t="n">
        <f aca="false">COUNTIF(Data!$M$2:$M$66, "&lt;" &amp; A26)/COUNT(Data!$M$2:$M$66)</f>
        <v>0.0344827586206897</v>
      </c>
      <c r="C26" s="0" t="n">
        <f aca="false">COUNTIF(Data!$L$2:$L$66, "&lt;" &amp; A26)/COUNT(Data!$L$2:$L$66)</f>
        <v>0.0566037735849057</v>
      </c>
      <c r="E26" s="0" t="n">
        <f aca="false">COUNTIFS(Data!$D$2:$D$66, "AI", Data!$H$2:$H$66, "&lt;2000", Data!$M$2:$M$66, "&lt;"&amp;'Cumulative distributions'!$A26)/COUNTIFS(Data!$M$2:$M$66, "&gt;0", Data!$D$2:$D$66, "AI", Data!$H$2:$H$66, "&lt;2000")</f>
        <v>0.142857142857143</v>
      </c>
      <c r="F26" s="0" t="n">
        <f aca="false">COUNTIFS(Data!$D$2:$D$66, "AI", Data!$H$2:$H$66, "&gt;1999", Data!$M$2:$M$66, "&lt;"&amp;'Cumulative distributions'!$A26)/COUNTIFS(Data!$M$2:$M$66, "&gt;0", Data!$D$2:$D$66, "AI", Data!$H$2:$H$66, "&gt;1999")</f>
        <v>0</v>
      </c>
      <c r="G26" s="0" t="e">
        <f aca="false">COUNTIFS(Data!$D$2:$D$66, "AGI", Data!$H$2:$H$66, "&lt;2000", Data!$M$2:$M$66, "&lt;"&amp;'Cumulative distributions'!$A26)/COUNTIFS(Data!$M$2:$M$66, "&gt;0", Data!$D$2:$D$66, "AGI", Data!$H$2:$H$66, "&lt;2000")</f>
        <v>#DIV/0!</v>
      </c>
      <c r="H26" s="0" t="n">
        <f aca="false">COUNTIFS(Data!$D$2:$D$66, "AGI", Data!$H$2:$H$66, "&gt;1999", Data!$M$2:$M$66, "&lt;"&amp;'Cumulative distributions'!$A26)/COUNTIFS(Data!$M$2:$M$66, "&gt;0", Data!$D$2:$D$66, "AGI", Data!$H$2:$H$66, "&gt;1999")</f>
        <v>0</v>
      </c>
      <c r="I26" s="0" t="n">
        <f aca="false">COUNTIFS(Data!$D$2:$D$66, "Futurist", Data!$H$2:$H$66, "&lt;2000", Data!$M$2:$M$66, "&lt;"&amp;'Cumulative distributions'!$A26)/COUNTIFS(Data!$M$2:$M$66, "&gt;0", Data!$D$2:$D$66, "Futurist", Data!$H$2:$H$66, "&lt;2000")</f>
        <v>0</v>
      </c>
      <c r="J26" s="0" t="n">
        <f aca="false">COUNTIFS(Data!$D$2:$D$66, "Futurist", Data!$H$2:$H$66, "&gt;1999", Data!$M$2:$M$66, "&lt;"&amp;'Cumulative distributions'!$A26)/COUNTIFS(Data!$M$2:$M$66, "&gt;0", Data!$D$2:$D$66, "Futurist", Data!$H$2:$H$66, "&gt;1999")</f>
        <v>0</v>
      </c>
      <c r="K26" s="0" t="n">
        <f aca="false">COUNTIFS(Data!$D$2:$D$66, "Other", Data!$H$2:$H$66, "&lt;2000", Data!$M$2:$M$66, "&lt;"&amp;'Cumulative distributions'!$A26)/COUNTIFS(Data!$M$2:$M$66, "&gt;0", Data!$D$2:$D$66, "Other", Data!$H$2:$H$66, "&lt;2000")</f>
        <v>0.333333333333333</v>
      </c>
      <c r="L26" s="0" t="n">
        <f aca="false">COUNTIFS(Data!$D$2:$D$66, "Other", Data!$H$2:$H$66, "&gt;1999", Data!$M$2:$M$66, "&lt;"&amp;'Cumulative distributions'!$A26)/COUNTIFS(Data!$M$2:$M$66, "&gt;0", Data!$D$2:$D$66, "Other", Data!$H$2:$H$66, "&gt;1999")</f>
        <v>0</v>
      </c>
      <c r="N26" s="0" t="n">
        <f aca="false">COUNTIFS(Data!$D$2:$D$66, "AGI", Data!$M$2:$M$66, "&lt;"&amp;'Cumulative distributions'!$A26)/COUNTIFS(Data!$M$2:$M$66, "&gt;0", Data!$D$2:$D$66, "AGI")</f>
        <v>0</v>
      </c>
      <c r="O26" s="0" t="n">
        <f aca="false">COUNTIFS(Data!$D$2:$D$66, "AI", Data!$M$2:$M$66, "&lt;"&amp;'Cumulative distributions'!$A26)/COUNTIFS(Data!$M$2:$M$66, "&gt;0", Data!$D$2:$D$66, "AI")</f>
        <v>0.0454545454545455</v>
      </c>
      <c r="P26" s="0" t="n">
        <f aca="false">COUNTIFS(Data!$D$2:$D$66, "Futurist", Data!$M$2:$M$66, "&lt;"&amp;'Cumulative distributions'!$A26)/COUNTIFS(Data!$M$2:$M$66, "&gt;0", Data!$D$2:$D$66, "Futurist")</f>
        <v>0</v>
      </c>
      <c r="Q26" s="0" t="n">
        <f aca="false">COUNTIFS(Data!$D$2:$D$66, "Other", Data!$M$2:$M$66, "&lt;"&amp;'Cumulative distributions'!$A26)/COUNTIFS(Data!$M$2:$M$66, "&gt;0", Data!$D$2:$D$66, "Other")</f>
        <v>0.125</v>
      </c>
      <c r="S26" s="0" t="n">
        <f aca="false">COUNTIFS(Data!$H$2:$H$66, "&lt;2000", Data!$M$2:$M$66, "&lt;"&amp;'Cumulative distributions'!$A26)/COUNTIFS(Data!$M$2:$M$66, "&gt;0", Data!$H$2:$H$66, "&lt;2000")</f>
        <v>0.111111111111111</v>
      </c>
      <c r="T26" s="0" t="n">
        <f aca="false">COUNTIFS(Data!$H$2:$H$66, "&gt;1999", Data!$M$2:$M$66, "&lt;"&amp;'Cumulative distributions'!$A26)/COUNTIFS(Data!$M$2:$M$66, "&gt;0", Data!$H$2:$H$66, "&gt;1999")</f>
        <v>0</v>
      </c>
      <c r="V26" s="0" t="n">
        <f aca="false">COUNTIFS(Data!$AD$2:$AD$66, 1, Data!$H$2:$H$66, "&gt;1999", Data!$M$2:$M$66, "&lt;"&amp;'Cumulative distributions'!$A26)/COUNTIFS(Data!$M$2:$M$66, "&gt;0", Data!$AD$2:$AD$66, 1, Data!$H$2:$H$66, "&gt;1999")</f>
        <v>0</v>
      </c>
      <c r="W26" s="0" t="n">
        <f aca="false">COUNTIFS(Data!$AD$2:$AD$66, 0, Data!$H$2:$H$66, "&gt;1999", Data!$M$2:$M$66, "&lt;"&amp;'Cumulative distributions'!$A26)/COUNTIFS(Data!$M$2:$M$66, "&gt;0", Data!$AD$2:$AD$66, 0, Data!$H$2:$H$66, "&gt;1999")</f>
        <v>0</v>
      </c>
      <c r="AH26" s="0" t="n">
        <f aca="false">IF(AND(V26&gt;0.1, (NOT(V25&gt;0.1))), A26, AH25)</f>
        <v>0</v>
      </c>
    </row>
    <row r="27" customFormat="false" ht="12" hidden="false" customHeight="false" outlineLevel="0" collapsed="false">
      <c r="A27" s="0" t="n">
        <v>1985</v>
      </c>
      <c r="B27" s="0" t="n">
        <f aca="false">COUNTIF(Data!$M$2:$M$66, "&lt;" &amp; A27)/COUNT(Data!$M$2:$M$66)</f>
        <v>0.0344827586206897</v>
      </c>
      <c r="C27" s="0" t="n">
        <f aca="false">COUNTIF(Data!$L$2:$L$66, "&lt;" &amp; A27)/COUNT(Data!$L$2:$L$66)</f>
        <v>0.0566037735849057</v>
      </c>
      <c r="E27" s="0" t="n">
        <f aca="false">COUNTIFS(Data!$D$2:$D$66, "AI", Data!$H$2:$H$66, "&lt;2000", Data!$M$2:$M$66, "&lt;"&amp;'Cumulative distributions'!$A27)/COUNTIFS(Data!$M$2:$M$66, "&gt;0", Data!$D$2:$D$66, "AI", Data!$H$2:$H$66, "&lt;2000")</f>
        <v>0.142857142857143</v>
      </c>
      <c r="F27" s="0" t="n">
        <f aca="false">COUNTIFS(Data!$D$2:$D$66, "AI", Data!$H$2:$H$66, "&gt;1999", Data!$M$2:$M$66, "&lt;"&amp;'Cumulative distributions'!$A27)/COUNTIFS(Data!$M$2:$M$66, "&gt;0", Data!$D$2:$D$66, "AI", Data!$H$2:$H$66, "&gt;1999")</f>
        <v>0</v>
      </c>
      <c r="G27" s="0" t="e">
        <f aca="false">COUNTIFS(Data!$D$2:$D$66, "AGI", Data!$H$2:$H$66, "&lt;2000", Data!$M$2:$M$66, "&lt;"&amp;'Cumulative distributions'!$A27)/COUNTIFS(Data!$M$2:$M$66, "&gt;0", Data!$D$2:$D$66, "AGI", Data!$H$2:$H$66, "&lt;2000")</f>
        <v>#DIV/0!</v>
      </c>
      <c r="H27" s="0" t="n">
        <f aca="false">COUNTIFS(Data!$D$2:$D$66, "AGI", Data!$H$2:$H$66, "&gt;1999", Data!$M$2:$M$66, "&lt;"&amp;'Cumulative distributions'!$A27)/COUNTIFS(Data!$M$2:$M$66, "&gt;0", Data!$D$2:$D$66, "AGI", Data!$H$2:$H$66, "&gt;1999")</f>
        <v>0</v>
      </c>
      <c r="I27" s="0" t="n">
        <f aca="false">COUNTIFS(Data!$D$2:$D$66, "Futurist", Data!$H$2:$H$66, "&lt;2000", Data!$M$2:$M$66, "&lt;"&amp;'Cumulative distributions'!$A27)/COUNTIFS(Data!$M$2:$M$66, "&gt;0", Data!$D$2:$D$66, "Futurist", Data!$H$2:$H$66, "&lt;2000")</f>
        <v>0</v>
      </c>
      <c r="J27" s="0" t="n">
        <f aca="false">COUNTIFS(Data!$D$2:$D$66, "Futurist", Data!$H$2:$H$66, "&gt;1999", Data!$M$2:$M$66, "&lt;"&amp;'Cumulative distributions'!$A27)/COUNTIFS(Data!$M$2:$M$66, "&gt;0", Data!$D$2:$D$66, "Futurist", Data!$H$2:$H$66, "&gt;1999")</f>
        <v>0</v>
      </c>
      <c r="K27" s="0" t="n">
        <f aca="false">COUNTIFS(Data!$D$2:$D$66, "Other", Data!$H$2:$H$66, "&lt;2000", Data!$M$2:$M$66, "&lt;"&amp;'Cumulative distributions'!$A27)/COUNTIFS(Data!$M$2:$M$66, "&gt;0", Data!$D$2:$D$66, "Other", Data!$H$2:$H$66, "&lt;2000")</f>
        <v>0.333333333333333</v>
      </c>
      <c r="L27" s="0" t="n">
        <f aca="false">COUNTIFS(Data!$D$2:$D$66, "Other", Data!$H$2:$H$66, "&gt;1999", Data!$M$2:$M$66, "&lt;"&amp;'Cumulative distributions'!$A27)/COUNTIFS(Data!$M$2:$M$66, "&gt;0", Data!$D$2:$D$66, "Other", Data!$H$2:$H$66, "&gt;1999")</f>
        <v>0</v>
      </c>
      <c r="N27" s="0" t="n">
        <f aca="false">COUNTIFS(Data!$D$2:$D$66, "AGI", Data!$M$2:$M$66, "&lt;"&amp;'Cumulative distributions'!$A27)/COUNTIFS(Data!$M$2:$M$66, "&gt;0", Data!$D$2:$D$66, "AGI")</f>
        <v>0</v>
      </c>
      <c r="O27" s="0" t="n">
        <f aca="false">COUNTIFS(Data!$D$2:$D$66, "AI", Data!$M$2:$M$66, "&lt;"&amp;'Cumulative distributions'!$A27)/COUNTIFS(Data!$M$2:$M$66, "&gt;0", Data!$D$2:$D$66, "AI")</f>
        <v>0.0454545454545455</v>
      </c>
      <c r="P27" s="0" t="n">
        <f aca="false">COUNTIFS(Data!$D$2:$D$66, "Futurist", Data!$M$2:$M$66, "&lt;"&amp;'Cumulative distributions'!$A27)/COUNTIFS(Data!$M$2:$M$66, "&gt;0", Data!$D$2:$D$66, "Futurist")</f>
        <v>0</v>
      </c>
      <c r="Q27" s="0" t="n">
        <f aca="false">COUNTIFS(Data!$D$2:$D$66, "Other", Data!$M$2:$M$66, "&lt;"&amp;'Cumulative distributions'!$A27)/COUNTIFS(Data!$M$2:$M$66, "&gt;0", Data!$D$2:$D$66, "Other")</f>
        <v>0.125</v>
      </c>
      <c r="S27" s="0" t="n">
        <f aca="false">COUNTIFS(Data!$H$2:$H$66, "&lt;2000", Data!$M$2:$M$66, "&lt;"&amp;'Cumulative distributions'!$A27)/COUNTIFS(Data!$M$2:$M$66, "&gt;0", Data!$H$2:$H$66, "&lt;2000")</f>
        <v>0.111111111111111</v>
      </c>
      <c r="T27" s="0" t="n">
        <f aca="false">COUNTIFS(Data!$H$2:$H$66, "&gt;1999", Data!$M$2:$M$66, "&lt;"&amp;'Cumulative distributions'!$A27)/COUNTIFS(Data!$M$2:$M$66, "&gt;0", Data!$H$2:$H$66, "&gt;1999")</f>
        <v>0</v>
      </c>
      <c r="V27" s="0" t="n">
        <f aca="false">COUNTIFS(Data!$AD$2:$AD$66, 1, Data!$H$2:$H$66, "&gt;1999", Data!$M$2:$M$66, "&lt;"&amp;'Cumulative distributions'!$A27)/COUNTIFS(Data!$M$2:$M$66, "&gt;0", Data!$AD$2:$AD$66, 1, Data!$H$2:$H$66, "&gt;1999")</f>
        <v>0</v>
      </c>
      <c r="W27" s="0" t="n">
        <f aca="false">COUNTIFS(Data!$AD$2:$AD$66, 0, Data!$H$2:$H$66, "&gt;1999", Data!$M$2:$M$66, "&lt;"&amp;'Cumulative distributions'!$A27)/COUNTIFS(Data!$M$2:$M$66, "&gt;0", Data!$AD$2:$AD$66, 0, Data!$H$2:$H$66, "&gt;1999")</f>
        <v>0</v>
      </c>
      <c r="AH27" s="0" t="n">
        <f aca="false">IF(AND(V27&gt;0.1, (NOT(V26&gt;0.1))), A27, AH26)</f>
        <v>0</v>
      </c>
    </row>
    <row r="28" customFormat="false" ht="12" hidden="false" customHeight="false" outlineLevel="0" collapsed="false">
      <c r="A28" s="0" t="n">
        <v>1986</v>
      </c>
      <c r="B28" s="0" t="n">
        <f aca="false">COUNTIF(Data!$M$2:$M$66, "&lt;" &amp; A28)/COUNT(Data!$M$2:$M$66)</f>
        <v>0.0689655172413793</v>
      </c>
      <c r="C28" s="0" t="n">
        <f aca="false">COUNTIF(Data!$L$2:$L$66, "&lt;" &amp; A28)/COUNT(Data!$L$2:$L$66)</f>
        <v>0.0754716981132075</v>
      </c>
      <c r="E28" s="0" t="n">
        <f aca="false">COUNTIFS(Data!$D$2:$D$66, "AI", Data!$H$2:$H$66, "&lt;2000", Data!$M$2:$M$66, "&lt;"&amp;'Cumulative distributions'!$A28)/COUNTIFS(Data!$M$2:$M$66, "&gt;0", Data!$D$2:$D$66, "AI", Data!$H$2:$H$66, "&lt;2000")</f>
        <v>0.428571428571429</v>
      </c>
      <c r="F28" s="0" t="n">
        <f aca="false">COUNTIFS(Data!$D$2:$D$66, "AI", Data!$H$2:$H$66, "&gt;1999", Data!$M$2:$M$66, "&lt;"&amp;'Cumulative distributions'!$A28)/COUNTIFS(Data!$M$2:$M$66, "&gt;0", Data!$D$2:$D$66, "AI", Data!$H$2:$H$66, "&gt;1999")</f>
        <v>0</v>
      </c>
      <c r="G28" s="0" t="e">
        <f aca="false">COUNTIFS(Data!$D$2:$D$66, "AGI", Data!$H$2:$H$66, "&lt;2000", Data!$M$2:$M$66, "&lt;"&amp;'Cumulative distributions'!$A28)/COUNTIFS(Data!$M$2:$M$66, "&gt;0", Data!$D$2:$D$66, "AGI", Data!$H$2:$H$66, "&lt;2000")</f>
        <v>#DIV/0!</v>
      </c>
      <c r="H28" s="0" t="n">
        <f aca="false">COUNTIFS(Data!$D$2:$D$66, "AGI", Data!$H$2:$H$66, "&gt;1999", Data!$M$2:$M$66, "&lt;"&amp;'Cumulative distributions'!$A28)/COUNTIFS(Data!$M$2:$M$66, "&gt;0", Data!$D$2:$D$66, "AGI", Data!$H$2:$H$66, "&gt;1999")</f>
        <v>0</v>
      </c>
      <c r="I28" s="0" t="n">
        <f aca="false">COUNTIFS(Data!$D$2:$D$66, "Futurist", Data!$H$2:$H$66, "&lt;2000", Data!$M$2:$M$66, "&lt;"&amp;'Cumulative distributions'!$A28)/COUNTIFS(Data!$M$2:$M$66, "&gt;0", Data!$D$2:$D$66, "Futurist", Data!$H$2:$H$66, "&lt;2000")</f>
        <v>0</v>
      </c>
      <c r="J28" s="0" t="n">
        <f aca="false">COUNTIFS(Data!$D$2:$D$66, "Futurist", Data!$H$2:$H$66, "&gt;1999", Data!$M$2:$M$66, "&lt;"&amp;'Cumulative distributions'!$A28)/COUNTIFS(Data!$M$2:$M$66, "&gt;0", Data!$D$2:$D$66, "Futurist", Data!$H$2:$H$66, "&gt;1999")</f>
        <v>0</v>
      </c>
      <c r="K28" s="0" t="n">
        <f aca="false">COUNTIFS(Data!$D$2:$D$66, "Other", Data!$H$2:$H$66, "&lt;2000", Data!$M$2:$M$66, "&lt;"&amp;'Cumulative distributions'!$A28)/COUNTIFS(Data!$M$2:$M$66, "&gt;0", Data!$D$2:$D$66, "Other", Data!$H$2:$H$66, "&lt;2000")</f>
        <v>0.333333333333333</v>
      </c>
      <c r="L28" s="0" t="n">
        <f aca="false">COUNTIFS(Data!$D$2:$D$66, "Other", Data!$H$2:$H$66, "&gt;1999", Data!$M$2:$M$66, "&lt;"&amp;'Cumulative distributions'!$A28)/COUNTIFS(Data!$M$2:$M$66, "&gt;0", Data!$D$2:$D$66, "Other", Data!$H$2:$H$66, "&gt;1999")</f>
        <v>0</v>
      </c>
      <c r="N28" s="0" t="n">
        <f aca="false">COUNTIFS(Data!$D$2:$D$66, "AGI", Data!$M$2:$M$66, "&lt;"&amp;'Cumulative distributions'!$A28)/COUNTIFS(Data!$M$2:$M$66, "&gt;0", Data!$D$2:$D$66, "AGI")</f>
        <v>0</v>
      </c>
      <c r="O28" s="0" t="n">
        <f aca="false">COUNTIFS(Data!$D$2:$D$66, "AI", Data!$M$2:$M$66, "&lt;"&amp;'Cumulative distributions'!$A28)/COUNTIFS(Data!$M$2:$M$66, "&gt;0", Data!$D$2:$D$66, "AI")</f>
        <v>0.136363636363636</v>
      </c>
      <c r="P28" s="0" t="n">
        <f aca="false">COUNTIFS(Data!$D$2:$D$66, "Futurist", Data!$M$2:$M$66, "&lt;"&amp;'Cumulative distributions'!$A28)/COUNTIFS(Data!$M$2:$M$66, "&gt;0", Data!$D$2:$D$66, "Futurist")</f>
        <v>0</v>
      </c>
      <c r="Q28" s="0" t="n">
        <f aca="false">COUNTIFS(Data!$D$2:$D$66, "Other", Data!$M$2:$M$66, "&lt;"&amp;'Cumulative distributions'!$A28)/COUNTIFS(Data!$M$2:$M$66, "&gt;0", Data!$D$2:$D$66, "Other")</f>
        <v>0.125</v>
      </c>
      <c r="S28" s="0" t="n">
        <f aca="false">COUNTIFS(Data!$H$2:$H$66, "&lt;2000", Data!$M$2:$M$66, "&lt;"&amp;'Cumulative distributions'!$A28)/COUNTIFS(Data!$M$2:$M$66, "&gt;0", Data!$H$2:$H$66, "&lt;2000")</f>
        <v>0.222222222222222</v>
      </c>
      <c r="T28" s="0" t="n">
        <f aca="false">COUNTIFS(Data!$H$2:$H$66, "&gt;1999", Data!$M$2:$M$66, "&lt;"&amp;'Cumulative distributions'!$A28)/COUNTIFS(Data!$M$2:$M$66, "&gt;0", Data!$H$2:$H$66, "&gt;1999")</f>
        <v>0</v>
      </c>
      <c r="V28" s="0" t="n">
        <f aca="false">COUNTIFS(Data!$AD$2:$AD$66, 1, Data!$H$2:$H$66, "&gt;1999", Data!$M$2:$M$66, "&lt;"&amp;'Cumulative distributions'!$A28)/COUNTIFS(Data!$M$2:$M$66, "&gt;0", Data!$AD$2:$AD$66, 1, Data!$H$2:$H$66, "&gt;1999")</f>
        <v>0</v>
      </c>
      <c r="W28" s="0" t="n">
        <f aca="false">COUNTIFS(Data!$AD$2:$AD$66, 0, Data!$H$2:$H$66, "&gt;1999", Data!$M$2:$M$66, "&lt;"&amp;'Cumulative distributions'!$A28)/COUNTIFS(Data!$M$2:$M$66, "&gt;0", Data!$AD$2:$AD$66, 0, Data!$H$2:$H$66, "&gt;1999")</f>
        <v>0</v>
      </c>
      <c r="AH28" s="0" t="n">
        <f aca="false">IF(AND(V28&gt;0.1, (NOT(V27&gt;0.1))), A28, AH27)</f>
        <v>0</v>
      </c>
    </row>
    <row r="29" customFormat="false" ht="12" hidden="false" customHeight="false" outlineLevel="0" collapsed="false">
      <c r="A29" s="0" t="n">
        <v>1987</v>
      </c>
      <c r="B29" s="0" t="n">
        <f aca="false">COUNTIF(Data!$M$2:$M$66, "&lt;" &amp; A29)/COUNT(Data!$M$2:$M$66)</f>
        <v>0.0689655172413793</v>
      </c>
      <c r="C29" s="0" t="n">
        <f aca="false">COUNTIF(Data!$L$2:$L$66, "&lt;" &amp; A29)/COUNT(Data!$L$2:$L$66)</f>
        <v>0.0754716981132075</v>
      </c>
      <c r="E29" s="0" t="n">
        <f aca="false">COUNTIFS(Data!$D$2:$D$66, "AI", Data!$H$2:$H$66, "&lt;2000", Data!$M$2:$M$66, "&lt;"&amp;'Cumulative distributions'!$A29)/COUNTIFS(Data!$M$2:$M$66, "&gt;0", Data!$D$2:$D$66, "AI", Data!$H$2:$H$66, "&lt;2000")</f>
        <v>0.428571428571429</v>
      </c>
      <c r="F29" s="0" t="n">
        <f aca="false">COUNTIFS(Data!$D$2:$D$66, "AI", Data!$H$2:$H$66, "&gt;1999", Data!$M$2:$M$66, "&lt;"&amp;'Cumulative distributions'!$A29)/COUNTIFS(Data!$M$2:$M$66, "&gt;0", Data!$D$2:$D$66, "AI", Data!$H$2:$H$66, "&gt;1999")</f>
        <v>0</v>
      </c>
      <c r="G29" s="0" t="e">
        <f aca="false">COUNTIFS(Data!$D$2:$D$66, "AGI", Data!$H$2:$H$66, "&lt;2000", Data!$M$2:$M$66, "&lt;"&amp;'Cumulative distributions'!$A29)/COUNTIFS(Data!$M$2:$M$66, "&gt;0", Data!$D$2:$D$66, "AGI", Data!$H$2:$H$66, "&lt;2000")</f>
        <v>#DIV/0!</v>
      </c>
      <c r="H29" s="0" t="n">
        <f aca="false">COUNTIFS(Data!$D$2:$D$66, "AGI", Data!$H$2:$H$66, "&gt;1999", Data!$M$2:$M$66, "&lt;"&amp;'Cumulative distributions'!$A29)/COUNTIFS(Data!$M$2:$M$66, "&gt;0", Data!$D$2:$D$66, "AGI", Data!$H$2:$H$66, "&gt;1999")</f>
        <v>0</v>
      </c>
      <c r="I29" s="0" t="n">
        <f aca="false">COUNTIFS(Data!$D$2:$D$66, "Futurist", Data!$H$2:$H$66, "&lt;2000", Data!$M$2:$M$66, "&lt;"&amp;'Cumulative distributions'!$A29)/COUNTIFS(Data!$M$2:$M$66, "&gt;0", Data!$D$2:$D$66, "Futurist", Data!$H$2:$H$66, "&lt;2000")</f>
        <v>0</v>
      </c>
      <c r="J29" s="0" t="n">
        <f aca="false">COUNTIFS(Data!$D$2:$D$66, "Futurist", Data!$H$2:$H$66, "&gt;1999", Data!$M$2:$M$66, "&lt;"&amp;'Cumulative distributions'!$A29)/COUNTIFS(Data!$M$2:$M$66, "&gt;0", Data!$D$2:$D$66, "Futurist", Data!$H$2:$H$66, "&gt;1999")</f>
        <v>0</v>
      </c>
      <c r="K29" s="0" t="n">
        <f aca="false">COUNTIFS(Data!$D$2:$D$66, "Other", Data!$H$2:$H$66, "&lt;2000", Data!$M$2:$M$66, "&lt;"&amp;'Cumulative distributions'!$A29)/COUNTIFS(Data!$M$2:$M$66, "&gt;0", Data!$D$2:$D$66, "Other", Data!$H$2:$H$66, "&lt;2000")</f>
        <v>0.333333333333333</v>
      </c>
      <c r="L29" s="0" t="n">
        <f aca="false">COUNTIFS(Data!$D$2:$D$66, "Other", Data!$H$2:$H$66, "&gt;1999", Data!$M$2:$M$66, "&lt;"&amp;'Cumulative distributions'!$A29)/COUNTIFS(Data!$M$2:$M$66, "&gt;0", Data!$D$2:$D$66, "Other", Data!$H$2:$H$66, "&gt;1999")</f>
        <v>0</v>
      </c>
      <c r="N29" s="0" t="n">
        <f aca="false">COUNTIFS(Data!$D$2:$D$66, "AGI", Data!$M$2:$M$66, "&lt;"&amp;'Cumulative distributions'!$A29)/COUNTIFS(Data!$M$2:$M$66, "&gt;0", Data!$D$2:$D$66, "AGI")</f>
        <v>0</v>
      </c>
      <c r="O29" s="0" t="n">
        <f aca="false">COUNTIFS(Data!$D$2:$D$66, "AI", Data!$M$2:$M$66, "&lt;"&amp;'Cumulative distributions'!$A29)/COUNTIFS(Data!$M$2:$M$66, "&gt;0", Data!$D$2:$D$66, "AI")</f>
        <v>0.136363636363636</v>
      </c>
      <c r="P29" s="0" t="n">
        <f aca="false">COUNTIFS(Data!$D$2:$D$66, "Futurist", Data!$M$2:$M$66, "&lt;"&amp;'Cumulative distributions'!$A29)/COUNTIFS(Data!$M$2:$M$66, "&gt;0", Data!$D$2:$D$66, "Futurist")</f>
        <v>0</v>
      </c>
      <c r="Q29" s="0" t="n">
        <f aca="false">COUNTIFS(Data!$D$2:$D$66, "Other", Data!$M$2:$M$66, "&lt;"&amp;'Cumulative distributions'!$A29)/COUNTIFS(Data!$M$2:$M$66, "&gt;0", Data!$D$2:$D$66, "Other")</f>
        <v>0.125</v>
      </c>
      <c r="S29" s="0" t="n">
        <f aca="false">COUNTIFS(Data!$H$2:$H$66, "&lt;2000", Data!$M$2:$M$66, "&lt;"&amp;'Cumulative distributions'!$A29)/COUNTIFS(Data!$M$2:$M$66, "&gt;0", Data!$H$2:$H$66, "&lt;2000")</f>
        <v>0.222222222222222</v>
      </c>
      <c r="T29" s="0" t="n">
        <f aca="false">COUNTIFS(Data!$H$2:$H$66, "&gt;1999", Data!$M$2:$M$66, "&lt;"&amp;'Cumulative distributions'!$A29)/COUNTIFS(Data!$M$2:$M$66, "&gt;0", Data!$H$2:$H$66, "&gt;1999")</f>
        <v>0</v>
      </c>
      <c r="V29" s="0" t="n">
        <f aca="false">COUNTIFS(Data!$AD$2:$AD$66, 1, Data!$H$2:$H$66, "&gt;1999", Data!$M$2:$M$66, "&lt;"&amp;'Cumulative distributions'!$A29)/COUNTIFS(Data!$M$2:$M$66, "&gt;0", Data!$AD$2:$AD$66, 1, Data!$H$2:$H$66, "&gt;1999")</f>
        <v>0</v>
      </c>
      <c r="W29" s="0" t="n">
        <f aca="false">COUNTIFS(Data!$AD$2:$AD$66, 0, Data!$H$2:$H$66, "&gt;1999", Data!$M$2:$M$66, "&lt;"&amp;'Cumulative distributions'!$A29)/COUNTIFS(Data!$M$2:$M$66, "&gt;0", Data!$AD$2:$AD$66, 0, Data!$H$2:$H$66, "&gt;1999")</f>
        <v>0</v>
      </c>
      <c r="AH29" s="0" t="n">
        <f aca="false">IF(AND(V29&gt;0.1, (NOT(V28&gt;0.1))), A29, AH28)</f>
        <v>0</v>
      </c>
    </row>
    <row r="30" customFormat="false" ht="12" hidden="false" customHeight="false" outlineLevel="0" collapsed="false">
      <c r="A30" s="0" t="n">
        <v>1988</v>
      </c>
      <c r="B30" s="0" t="n">
        <f aca="false">COUNTIF(Data!$M$2:$M$66, "&lt;" &amp; A30)/COUNT(Data!$M$2:$M$66)</f>
        <v>0.0862068965517241</v>
      </c>
      <c r="C30" s="0" t="n">
        <f aca="false">COUNTIF(Data!$L$2:$L$66, "&lt;" &amp; A30)/COUNT(Data!$L$2:$L$66)</f>
        <v>0.0943396226415094</v>
      </c>
      <c r="E30" s="0" t="n">
        <f aca="false">COUNTIFS(Data!$D$2:$D$66, "AI", Data!$H$2:$H$66, "&lt;2000", Data!$M$2:$M$66, "&lt;"&amp;'Cumulative distributions'!$A30)/COUNTIFS(Data!$M$2:$M$66, "&gt;0", Data!$D$2:$D$66, "AI", Data!$H$2:$H$66, "&lt;2000")</f>
        <v>0.571428571428571</v>
      </c>
      <c r="F30" s="0" t="n">
        <f aca="false">COUNTIFS(Data!$D$2:$D$66, "AI", Data!$H$2:$H$66, "&gt;1999", Data!$M$2:$M$66, "&lt;"&amp;'Cumulative distributions'!$A30)/COUNTIFS(Data!$M$2:$M$66, "&gt;0", Data!$D$2:$D$66, "AI", Data!$H$2:$H$66, "&gt;1999")</f>
        <v>0</v>
      </c>
      <c r="G30" s="0" t="e">
        <f aca="false">COUNTIFS(Data!$D$2:$D$66, "AGI", Data!$H$2:$H$66, "&lt;2000", Data!$M$2:$M$66, "&lt;"&amp;'Cumulative distributions'!$A30)/COUNTIFS(Data!$M$2:$M$66, "&gt;0", Data!$D$2:$D$66, "AGI", Data!$H$2:$H$66, "&lt;2000")</f>
        <v>#DIV/0!</v>
      </c>
      <c r="H30" s="0" t="n">
        <f aca="false">COUNTIFS(Data!$D$2:$D$66, "AGI", Data!$H$2:$H$66, "&gt;1999", Data!$M$2:$M$66, "&lt;"&amp;'Cumulative distributions'!$A30)/COUNTIFS(Data!$M$2:$M$66, "&gt;0", Data!$D$2:$D$66, "AGI", Data!$H$2:$H$66, "&gt;1999")</f>
        <v>0</v>
      </c>
      <c r="I30" s="0" t="n">
        <f aca="false">COUNTIFS(Data!$D$2:$D$66, "Futurist", Data!$H$2:$H$66, "&lt;2000", Data!$M$2:$M$66, "&lt;"&amp;'Cumulative distributions'!$A30)/COUNTIFS(Data!$M$2:$M$66, "&gt;0", Data!$D$2:$D$66, "Futurist", Data!$H$2:$H$66, "&lt;2000")</f>
        <v>0</v>
      </c>
      <c r="J30" s="0" t="n">
        <f aca="false">COUNTIFS(Data!$D$2:$D$66, "Futurist", Data!$H$2:$H$66, "&gt;1999", Data!$M$2:$M$66, "&lt;"&amp;'Cumulative distributions'!$A30)/COUNTIFS(Data!$M$2:$M$66, "&gt;0", Data!$D$2:$D$66, "Futurist", Data!$H$2:$H$66, "&gt;1999")</f>
        <v>0</v>
      </c>
      <c r="K30" s="0" t="n">
        <f aca="false">COUNTIFS(Data!$D$2:$D$66, "Other", Data!$H$2:$H$66, "&lt;2000", Data!$M$2:$M$66, "&lt;"&amp;'Cumulative distributions'!$A30)/COUNTIFS(Data!$M$2:$M$66, "&gt;0", Data!$D$2:$D$66, "Other", Data!$H$2:$H$66, "&lt;2000")</f>
        <v>0.333333333333333</v>
      </c>
      <c r="L30" s="0" t="n">
        <f aca="false">COUNTIFS(Data!$D$2:$D$66, "Other", Data!$H$2:$H$66, "&gt;1999", Data!$M$2:$M$66, "&lt;"&amp;'Cumulative distributions'!$A30)/COUNTIFS(Data!$M$2:$M$66, "&gt;0", Data!$D$2:$D$66, "Other", Data!$H$2:$H$66, "&gt;1999")</f>
        <v>0</v>
      </c>
      <c r="N30" s="0" t="n">
        <f aca="false">COUNTIFS(Data!$D$2:$D$66, "AGI", Data!$M$2:$M$66, "&lt;"&amp;'Cumulative distributions'!$A30)/COUNTIFS(Data!$M$2:$M$66, "&gt;0", Data!$D$2:$D$66, "AGI")</f>
        <v>0</v>
      </c>
      <c r="O30" s="0" t="n">
        <f aca="false">COUNTIFS(Data!$D$2:$D$66, "AI", Data!$M$2:$M$66, "&lt;"&amp;'Cumulative distributions'!$A30)/COUNTIFS(Data!$M$2:$M$66, "&gt;0", Data!$D$2:$D$66, "AI")</f>
        <v>0.181818181818182</v>
      </c>
      <c r="P30" s="0" t="n">
        <f aca="false">COUNTIFS(Data!$D$2:$D$66, "Futurist", Data!$M$2:$M$66, "&lt;"&amp;'Cumulative distributions'!$A30)/COUNTIFS(Data!$M$2:$M$66, "&gt;0", Data!$D$2:$D$66, "Futurist")</f>
        <v>0</v>
      </c>
      <c r="Q30" s="0" t="n">
        <f aca="false">COUNTIFS(Data!$D$2:$D$66, "Other", Data!$M$2:$M$66, "&lt;"&amp;'Cumulative distributions'!$A30)/COUNTIFS(Data!$M$2:$M$66, "&gt;0", Data!$D$2:$D$66, "Other")</f>
        <v>0.125</v>
      </c>
      <c r="S30" s="0" t="n">
        <f aca="false">COUNTIFS(Data!$H$2:$H$66, "&lt;2000", Data!$M$2:$M$66, "&lt;"&amp;'Cumulative distributions'!$A30)/COUNTIFS(Data!$M$2:$M$66, "&gt;0", Data!$H$2:$H$66, "&lt;2000")</f>
        <v>0.277777777777778</v>
      </c>
      <c r="T30" s="0" t="n">
        <f aca="false">COUNTIFS(Data!$H$2:$H$66, "&gt;1999", Data!$M$2:$M$66, "&lt;"&amp;'Cumulative distributions'!$A30)/COUNTIFS(Data!$M$2:$M$66, "&gt;0", Data!$H$2:$H$66, "&gt;1999")</f>
        <v>0</v>
      </c>
      <c r="V30" s="0" t="n">
        <f aca="false">COUNTIFS(Data!$AD$2:$AD$66, 1, Data!$H$2:$H$66, "&gt;1999", Data!$M$2:$M$66, "&lt;"&amp;'Cumulative distributions'!$A30)/COUNTIFS(Data!$M$2:$M$66, "&gt;0", Data!$AD$2:$AD$66, 1, Data!$H$2:$H$66, "&gt;1999")</f>
        <v>0</v>
      </c>
      <c r="W30" s="0" t="n">
        <f aca="false">COUNTIFS(Data!$AD$2:$AD$66, 0, Data!$H$2:$H$66, "&gt;1999", Data!$M$2:$M$66, "&lt;"&amp;'Cumulative distributions'!$A30)/COUNTIFS(Data!$M$2:$M$66, "&gt;0", Data!$AD$2:$AD$66, 0, Data!$H$2:$H$66, "&gt;1999")</f>
        <v>0</v>
      </c>
      <c r="AH30" s="0" t="n">
        <f aca="false">IF(AND(V30&gt;0.1, (NOT(V29&gt;0.1))), A30, AH29)</f>
        <v>0</v>
      </c>
    </row>
    <row r="31" customFormat="false" ht="12" hidden="false" customHeight="false" outlineLevel="0" collapsed="false">
      <c r="A31" s="0" t="n">
        <v>1989</v>
      </c>
      <c r="B31" s="0" t="n">
        <f aca="false">COUNTIF(Data!$M$2:$M$66, "&lt;" &amp; A31)/COUNT(Data!$M$2:$M$66)</f>
        <v>0.0862068965517241</v>
      </c>
      <c r="C31" s="0" t="n">
        <f aca="false">COUNTIF(Data!$L$2:$L$66, "&lt;" &amp; A31)/COUNT(Data!$L$2:$L$66)</f>
        <v>0.0943396226415094</v>
      </c>
      <c r="E31" s="0" t="n">
        <f aca="false">COUNTIFS(Data!$D$2:$D$66, "AI", Data!$H$2:$H$66, "&lt;2000", Data!$M$2:$M$66, "&lt;"&amp;'Cumulative distributions'!$A31)/COUNTIFS(Data!$M$2:$M$66, "&gt;0", Data!$D$2:$D$66, "AI", Data!$H$2:$H$66, "&lt;2000")</f>
        <v>0.571428571428571</v>
      </c>
      <c r="F31" s="0" t="n">
        <f aca="false">COUNTIFS(Data!$D$2:$D$66, "AI", Data!$H$2:$H$66, "&gt;1999", Data!$M$2:$M$66, "&lt;"&amp;'Cumulative distributions'!$A31)/COUNTIFS(Data!$M$2:$M$66, "&gt;0", Data!$D$2:$D$66, "AI", Data!$H$2:$H$66, "&gt;1999")</f>
        <v>0</v>
      </c>
      <c r="G31" s="0" t="e">
        <f aca="false">COUNTIFS(Data!$D$2:$D$66, "AGI", Data!$H$2:$H$66, "&lt;2000", Data!$M$2:$M$66, "&lt;"&amp;'Cumulative distributions'!$A31)/COUNTIFS(Data!$M$2:$M$66, "&gt;0", Data!$D$2:$D$66, "AGI", Data!$H$2:$H$66, "&lt;2000")</f>
        <v>#DIV/0!</v>
      </c>
      <c r="H31" s="0" t="n">
        <f aca="false">COUNTIFS(Data!$D$2:$D$66, "AGI", Data!$H$2:$H$66, "&gt;1999", Data!$M$2:$M$66, "&lt;"&amp;'Cumulative distributions'!$A31)/COUNTIFS(Data!$M$2:$M$66, "&gt;0", Data!$D$2:$D$66, "AGI", Data!$H$2:$H$66, "&gt;1999")</f>
        <v>0</v>
      </c>
      <c r="I31" s="0" t="n">
        <f aca="false">COUNTIFS(Data!$D$2:$D$66, "Futurist", Data!$H$2:$H$66, "&lt;2000", Data!$M$2:$M$66, "&lt;"&amp;'Cumulative distributions'!$A31)/COUNTIFS(Data!$M$2:$M$66, "&gt;0", Data!$D$2:$D$66, "Futurist", Data!$H$2:$H$66, "&lt;2000")</f>
        <v>0</v>
      </c>
      <c r="J31" s="0" t="n">
        <f aca="false">COUNTIFS(Data!$D$2:$D$66, "Futurist", Data!$H$2:$H$66, "&gt;1999", Data!$M$2:$M$66, "&lt;"&amp;'Cumulative distributions'!$A31)/COUNTIFS(Data!$M$2:$M$66, "&gt;0", Data!$D$2:$D$66, "Futurist", Data!$H$2:$H$66, "&gt;1999")</f>
        <v>0</v>
      </c>
      <c r="K31" s="0" t="n">
        <f aca="false">COUNTIFS(Data!$D$2:$D$66, "Other", Data!$H$2:$H$66, "&lt;2000", Data!$M$2:$M$66, "&lt;"&amp;'Cumulative distributions'!$A31)/COUNTIFS(Data!$M$2:$M$66, "&gt;0", Data!$D$2:$D$66, "Other", Data!$H$2:$H$66, "&lt;2000")</f>
        <v>0.333333333333333</v>
      </c>
      <c r="L31" s="0" t="n">
        <f aca="false">COUNTIFS(Data!$D$2:$D$66, "Other", Data!$H$2:$H$66, "&gt;1999", Data!$M$2:$M$66, "&lt;"&amp;'Cumulative distributions'!$A31)/COUNTIFS(Data!$M$2:$M$66, "&gt;0", Data!$D$2:$D$66, "Other", Data!$H$2:$H$66, "&gt;1999")</f>
        <v>0</v>
      </c>
      <c r="N31" s="0" t="n">
        <f aca="false">COUNTIFS(Data!$D$2:$D$66, "AGI", Data!$M$2:$M$66, "&lt;"&amp;'Cumulative distributions'!$A31)/COUNTIFS(Data!$M$2:$M$66, "&gt;0", Data!$D$2:$D$66, "AGI")</f>
        <v>0</v>
      </c>
      <c r="O31" s="0" t="n">
        <f aca="false">COUNTIFS(Data!$D$2:$D$66, "AI", Data!$M$2:$M$66, "&lt;"&amp;'Cumulative distributions'!$A31)/COUNTIFS(Data!$M$2:$M$66, "&gt;0", Data!$D$2:$D$66, "AI")</f>
        <v>0.181818181818182</v>
      </c>
      <c r="P31" s="0" t="n">
        <f aca="false">COUNTIFS(Data!$D$2:$D$66, "Futurist", Data!$M$2:$M$66, "&lt;"&amp;'Cumulative distributions'!$A31)/COUNTIFS(Data!$M$2:$M$66, "&gt;0", Data!$D$2:$D$66, "Futurist")</f>
        <v>0</v>
      </c>
      <c r="Q31" s="0" t="n">
        <f aca="false">COUNTIFS(Data!$D$2:$D$66, "Other", Data!$M$2:$M$66, "&lt;"&amp;'Cumulative distributions'!$A31)/COUNTIFS(Data!$M$2:$M$66, "&gt;0", Data!$D$2:$D$66, "Other")</f>
        <v>0.125</v>
      </c>
      <c r="S31" s="0" t="n">
        <f aca="false">COUNTIFS(Data!$H$2:$H$66, "&lt;2000", Data!$M$2:$M$66, "&lt;"&amp;'Cumulative distributions'!$A31)/COUNTIFS(Data!$M$2:$M$66, "&gt;0", Data!$H$2:$H$66, "&lt;2000")</f>
        <v>0.277777777777778</v>
      </c>
      <c r="T31" s="0" t="n">
        <f aca="false">COUNTIFS(Data!$H$2:$H$66, "&gt;1999", Data!$M$2:$M$66, "&lt;"&amp;'Cumulative distributions'!$A31)/COUNTIFS(Data!$M$2:$M$66, "&gt;0", Data!$H$2:$H$66, "&gt;1999")</f>
        <v>0</v>
      </c>
      <c r="V31" s="0" t="n">
        <f aca="false">COUNTIFS(Data!$AD$2:$AD$66, 1, Data!$H$2:$H$66, "&gt;1999", Data!$M$2:$M$66, "&lt;"&amp;'Cumulative distributions'!$A31)/COUNTIFS(Data!$M$2:$M$66, "&gt;0", Data!$AD$2:$AD$66, 1, Data!$H$2:$H$66, "&gt;1999")</f>
        <v>0</v>
      </c>
      <c r="W31" s="0" t="n">
        <f aca="false">COUNTIFS(Data!$AD$2:$AD$66, 0, Data!$H$2:$H$66, "&gt;1999", Data!$M$2:$M$66, "&lt;"&amp;'Cumulative distributions'!$A31)/COUNTIFS(Data!$M$2:$M$66, "&gt;0", Data!$AD$2:$AD$66, 0, Data!$H$2:$H$66, "&gt;1999")</f>
        <v>0</v>
      </c>
      <c r="AH31" s="0" t="n">
        <f aca="false">IF(AND(V31&gt;0.1, (NOT(V30&gt;0.1))), A31, AH30)</f>
        <v>0</v>
      </c>
    </row>
    <row r="32" customFormat="false" ht="12" hidden="false" customHeight="false" outlineLevel="0" collapsed="false">
      <c r="A32" s="0" t="n">
        <v>1990</v>
      </c>
      <c r="B32" s="0" t="n">
        <f aca="false">COUNTIF(Data!$M$2:$M$66, "&lt;" &amp; A32)/COUNT(Data!$M$2:$M$66)</f>
        <v>0.0862068965517241</v>
      </c>
      <c r="C32" s="0" t="n">
        <f aca="false">COUNTIF(Data!$L$2:$L$66, "&lt;" &amp; A32)/COUNT(Data!$L$2:$L$66)</f>
        <v>0.0943396226415094</v>
      </c>
      <c r="E32" s="0" t="n">
        <f aca="false">COUNTIFS(Data!$D$2:$D$66, "AI", Data!$H$2:$H$66, "&lt;2000", Data!$M$2:$M$66, "&lt;"&amp;'Cumulative distributions'!$A32)/COUNTIFS(Data!$M$2:$M$66, "&gt;0", Data!$D$2:$D$66, "AI", Data!$H$2:$H$66, "&lt;2000")</f>
        <v>0.571428571428571</v>
      </c>
      <c r="F32" s="0" t="n">
        <f aca="false">COUNTIFS(Data!$D$2:$D$66, "AI", Data!$H$2:$H$66, "&gt;1999", Data!$M$2:$M$66, "&lt;"&amp;'Cumulative distributions'!$A32)/COUNTIFS(Data!$M$2:$M$66, "&gt;0", Data!$D$2:$D$66, "AI", Data!$H$2:$H$66, "&gt;1999")</f>
        <v>0</v>
      </c>
      <c r="G32" s="0" t="e">
        <f aca="false">COUNTIFS(Data!$D$2:$D$66, "AGI", Data!$H$2:$H$66, "&lt;2000", Data!$M$2:$M$66, "&lt;"&amp;'Cumulative distributions'!$A32)/COUNTIFS(Data!$M$2:$M$66, "&gt;0", Data!$D$2:$D$66, "AGI", Data!$H$2:$H$66, "&lt;2000")</f>
        <v>#DIV/0!</v>
      </c>
      <c r="H32" s="0" t="n">
        <f aca="false">COUNTIFS(Data!$D$2:$D$66, "AGI", Data!$H$2:$H$66, "&gt;1999", Data!$M$2:$M$66, "&lt;"&amp;'Cumulative distributions'!$A32)/COUNTIFS(Data!$M$2:$M$66, "&gt;0", Data!$D$2:$D$66, "AGI", Data!$H$2:$H$66, "&gt;1999")</f>
        <v>0</v>
      </c>
      <c r="I32" s="0" t="n">
        <f aca="false">COUNTIFS(Data!$D$2:$D$66, "Futurist", Data!$H$2:$H$66, "&lt;2000", Data!$M$2:$M$66, "&lt;"&amp;'Cumulative distributions'!$A32)/COUNTIFS(Data!$M$2:$M$66, "&gt;0", Data!$D$2:$D$66, "Futurist", Data!$H$2:$H$66, "&lt;2000")</f>
        <v>0</v>
      </c>
      <c r="J32" s="0" t="n">
        <f aca="false">COUNTIFS(Data!$D$2:$D$66, "Futurist", Data!$H$2:$H$66, "&gt;1999", Data!$M$2:$M$66, "&lt;"&amp;'Cumulative distributions'!$A32)/COUNTIFS(Data!$M$2:$M$66, "&gt;0", Data!$D$2:$D$66, "Futurist", Data!$H$2:$H$66, "&gt;1999")</f>
        <v>0</v>
      </c>
      <c r="K32" s="0" t="n">
        <f aca="false">COUNTIFS(Data!$D$2:$D$66, "Other", Data!$H$2:$H$66, "&lt;2000", Data!$M$2:$M$66, "&lt;"&amp;'Cumulative distributions'!$A32)/COUNTIFS(Data!$M$2:$M$66, "&gt;0", Data!$D$2:$D$66, "Other", Data!$H$2:$H$66, "&lt;2000")</f>
        <v>0.333333333333333</v>
      </c>
      <c r="L32" s="0" t="n">
        <f aca="false">COUNTIFS(Data!$D$2:$D$66, "Other", Data!$H$2:$H$66, "&gt;1999", Data!$M$2:$M$66, "&lt;"&amp;'Cumulative distributions'!$A32)/COUNTIFS(Data!$M$2:$M$66, "&gt;0", Data!$D$2:$D$66, "Other", Data!$H$2:$H$66, "&gt;1999")</f>
        <v>0</v>
      </c>
      <c r="N32" s="0" t="n">
        <f aca="false">COUNTIFS(Data!$D$2:$D$66, "AGI", Data!$M$2:$M$66, "&lt;"&amp;'Cumulative distributions'!$A32)/COUNTIFS(Data!$M$2:$M$66, "&gt;0", Data!$D$2:$D$66, "AGI")</f>
        <v>0</v>
      </c>
      <c r="O32" s="0" t="n">
        <f aca="false">COUNTIFS(Data!$D$2:$D$66, "AI", Data!$M$2:$M$66, "&lt;"&amp;'Cumulative distributions'!$A32)/COUNTIFS(Data!$M$2:$M$66, "&gt;0", Data!$D$2:$D$66, "AI")</f>
        <v>0.181818181818182</v>
      </c>
      <c r="P32" s="0" t="n">
        <f aca="false">COUNTIFS(Data!$D$2:$D$66, "Futurist", Data!$M$2:$M$66, "&lt;"&amp;'Cumulative distributions'!$A32)/COUNTIFS(Data!$M$2:$M$66, "&gt;0", Data!$D$2:$D$66, "Futurist")</f>
        <v>0</v>
      </c>
      <c r="Q32" s="0" t="n">
        <f aca="false">COUNTIFS(Data!$D$2:$D$66, "Other", Data!$M$2:$M$66, "&lt;"&amp;'Cumulative distributions'!$A32)/COUNTIFS(Data!$M$2:$M$66, "&gt;0", Data!$D$2:$D$66, "Other")</f>
        <v>0.125</v>
      </c>
      <c r="S32" s="0" t="n">
        <f aca="false">COUNTIFS(Data!$H$2:$H$66, "&lt;2000", Data!$M$2:$M$66, "&lt;"&amp;'Cumulative distributions'!$A32)/COUNTIFS(Data!$M$2:$M$66, "&gt;0", Data!$H$2:$H$66, "&lt;2000")</f>
        <v>0.277777777777778</v>
      </c>
      <c r="T32" s="0" t="n">
        <f aca="false">COUNTIFS(Data!$H$2:$H$66, "&gt;1999", Data!$M$2:$M$66, "&lt;"&amp;'Cumulative distributions'!$A32)/COUNTIFS(Data!$M$2:$M$66, "&gt;0", Data!$H$2:$H$66, "&gt;1999")</f>
        <v>0</v>
      </c>
      <c r="V32" s="0" t="n">
        <f aca="false">COUNTIFS(Data!$AD$2:$AD$66, 1, Data!$H$2:$H$66, "&gt;1999", Data!$M$2:$M$66, "&lt;"&amp;'Cumulative distributions'!$A32)/COUNTIFS(Data!$M$2:$M$66, "&gt;0", Data!$AD$2:$AD$66, 1, Data!$H$2:$H$66, "&gt;1999")</f>
        <v>0</v>
      </c>
      <c r="W32" s="0" t="n">
        <f aca="false">COUNTIFS(Data!$AD$2:$AD$66, 0, Data!$H$2:$H$66, "&gt;1999", Data!$M$2:$M$66, "&lt;"&amp;'Cumulative distributions'!$A32)/COUNTIFS(Data!$M$2:$M$66, "&gt;0", Data!$AD$2:$AD$66, 0, Data!$H$2:$H$66, "&gt;1999")</f>
        <v>0</v>
      </c>
      <c r="AH32" s="0" t="n">
        <f aca="false">IF(AND(V32&gt;0.1, (NOT(V31&gt;0.1))), A32, AH31)</f>
        <v>0</v>
      </c>
    </row>
    <row r="33" customFormat="false" ht="12" hidden="false" customHeight="false" outlineLevel="0" collapsed="false">
      <c r="A33" s="0" t="n">
        <v>1991</v>
      </c>
      <c r="B33" s="0" t="n">
        <f aca="false">COUNTIF(Data!$M$2:$M$66, "&lt;" &amp; A33)/COUNT(Data!$M$2:$M$66)</f>
        <v>0.0862068965517241</v>
      </c>
      <c r="C33" s="0" t="n">
        <f aca="false">COUNTIF(Data!$L$2:$L$66, "&lt;" &amp; A33)/COUNT(Data!$L$2:$L$66)</f>
        <v>0.0943396226415094</v>
      </c>
      <c r="E33" s="0" t="n">
        <f aca="false">COUNTIFS(Data!$D$2:$D$66, "AI", Data!$H$2:$H$66, "&lt;2000", Data!$M$2:$M$66, "&lt;"&amp;'Cumulative distributions'!$A33)/COUNTIFS(Data!$M$2:$M$66, "&gt;0", Data!$D$2:$D$66, "AI", Data!$H$2:$H$66, "&lt;2000")</f>
        <v>0.571428571428571</v>
      </c>
      <c r="F33" s="0" t="n">
        <f aca="false">COUNTIFS(Data!$D$2:$D$66, "AI", Data!$H$2:$H$66, "&gt;1999", Data!$M$2:$M$66, "&lt;"&amp;'Cumulative distributions'!$A33)/COUNTIFS(Data!$M$2:$M$66, "&gt;0", Data!$D$2:$D$66, "AI", Data!$H$2:$H$66, "&gt;1999")</f>
        <v>0</v>
      </c>
      <c r="G33" s="0" t="e">
        <f aca="false">COUNTIFS(Data!$D$2:$D$66, "AGI", Data!$H$2:$H$66, "&lt;2000", Data!$M$2:$M$66, "&lt;"&amp;'Cumulative distributions'!$A33)/COUNTIFS(Data!$M$2:$M$66, "&gt;0", Data!$D$2:$D$66, "AGI", Data!$H$2:$H$66, "&lt;2000")</f>
        <v>#DIV/0!</v>
      </c>
      <c r="H33" s="0" t="n">
        <f aca="false">COUNTIFS(Data!$D$2:$D$66, "AGI", Data!$H$2:$H$66, "&gt;1999", Data!$M$2:$M$66, "&lt;"&amp;'Cumulative distributions'!$A33)/COUNTIFS(Data!$M$2:$M$66, "&gt;0", Data!$D$2:$D$66, "AGI", Data!$H$2:$H$66, "&gt;1999")</f>
        <v>0</v>
      </c>
      <c r="I33" s="0" t="n">
        <f aca="false">COUNTIFS(Data!$D$2:$D$66, "Futurist", Data!$H$2:$H$66, "&lt;2000", Data!$M$2:$M$66, "&lt;"&amp;'Cumulative distributions'!$A33)/COUNTIFS(Data!$M$2:$M$66, "&gt;0", Data!$D$2:$D$66, "Futurist", Data!$H$2:$H$66, "&lt;2000")</f>
        <v>0</v>
      </c>
      <c r="J33" s="0" t="n">
        <f aca="false">COUNTIFS(Data!$D$2:$D$66, "Futurist", Data!$H$2:$H$66, "&gt;1999", Data!$M$2:$M$66, "&lt;"&amp;'Cumulative distributions'!$A33)/COUNTIFS(Data!$M$2:$M$66, "&gt;0", Data!$D$2:$D$66, "Futurist", Data!$H$2:$H$66, "&gt;1999")</f>
        <v>0</v>
      </c>
      <c r="K33" s="0" t="n">
        <f aca="false">COUNTIFS(Data!$D$2:$D$66, "Other", Data!$H$2:$H$66, "&lt;2000", Data!$M$2:$M$66, "&lt;"&amp;'Cumulative distributions'!$A33)/COUNTIFS(Data!$M$2:$M$66, "&gt;0", Data!$D$2:$D$66, "Other", Data!$H$2:$H$66, "&lt;2000")</f>
        <v>0.333333333333333</v>
      </c>
      <c r="L33" s="0" t="n">
        <f aca="false">COUNTIFS(Data!$D$2:$D$66, "Other", Data!$H$2:$H$66, "&gt;1999", Data!$M$2:$M$66, "&lt;"&amp;'Cumulative distributions'!$A33)/COUNTIFS(Data!$M$2:$M$66, "&gt;0", Data!$D$2:$D$66, "Other", Data!$H$2:$H$66, "&gt;1999")</f>
        <v>0</v>
      </c>
      <c r="N33" s="0" t="n">
        <f aca="false">COUNTIFS(Data!$D$2:$D$66, "AGI", Data!$M$2:$M$66, "&lt;"&amp;'Cumulative distributions'!$A33)/COUNTIFS(Data!$M$2:$M$66, "&gt;0", Data!$D$2:$D$66, "AGI")</f>
        <v>0</v>
      </c>
      <c r="O33" s="0" t="n">
        <f aca="false">COUNTIFS(Data!$D$2:$D$66, "AI", Data!$M$2:$M$66, "&lt;"&amp;'Cumulative distributions'!$A33)/COUNTIFS(Data!$M$2:$M$66, "&gt;0", Data!$D$2:$D$66, "AI")</f>
        <v>0.181818181818182</v>
      </c>
      <c r="P33" s="0" t="n">
        <f aca="false">COUNTIFS(Data!$D$2:$D$66, "Futurist", Data!$M$2:$M$66, "&lt;"&amp;'Cumulative distributions'!$A33)/COUNTIFS(Data!$M$2:$M$66, "&gt;0", Data!$D$2:$D$66, "Futurist")</f>
        <v>0</v>
      </c>
      <c r="Q33" s="0" t="n">
        <f aca="false">COUNTIFS(Data!$D$2:$D$66, "Other", Data!$M$2:$M$66, "&lt;"&amp;'Cumulative distributions'!$A33)/COUNTIFS(Data!$M$2:$M$66, "&gt;0", Data!$D$2:$D$66, "Other")</f>
        <v>0.125</v>
      </c>
      <c r="S33" s="0" t="n">
        <f aca="false">COUNTIFS(Data!$H$2:$H$66, "&lt;2000", Data!$M$2:$M$66, "&lt;"&amp;'Cumulative distributions'!$A33)/COUNTIFS(Data!$M$2:$M$66, "&gt;0", Data!$H$2:$H$66, "&lt;2000")</f>
        <v>0.277777777777778</v>
      </c>
      <c r="T33" s="0" t="n">
        <f aca="false">COUNTIFS(Data!$H$2:$H$66, "&gt;1999", Data!$M$2:$M$66, "&lt;"&amp;'Cumulative distributions'!$A33)/COUNTIFS(Data!$M$2:$M$66, "&gt;0", Data!$H$2:$H$66, "&gt;1999")</f>
        <v>0</v>
      </c>
      <c r="V33" s="0" t="n">
        <f aca="false">COUNTIFS(Data!$AD$2:$AD$66, 1, Data!$H$2:$H$66, "&gt;1999", Data!$M$2:$M$66, "&lt;"&amp;'Cumulative distributions'!$A33)/COUNTIFS(Data!$M$2:$M$66, "&gt;0", Data!$AD$2:$AD$66, 1, Data!$H$2:$H$66, "&gt;1999")</f>
        <v>0</v>
      </c>
      <c r="W33" s="0" t="n">
        <f aca="false">COUNTIFS(Data!$AD$2:$AD$66, 0, Data!$H$2:$H$66, "&gt;1999", Data!$M$2:$M$66, "&lt;"&amp;'Cumulative distributions'!$A33)/COUNTIFS(Data!$M$2:$M$66, "&gt;0", Data!$AD$2:$AD$66, 0, Data!$H$2:$H$66, "&gt;1999")</f>
        <v>0</v>
      </c>
      <c r="AH33" s="0" t="n">
        <f aca="false">IF(AND(V33&gt;0.1, (NOT(V32&gt;0.1))), A33, AH32)</f>
        <v>0</v>
      </c>
    </row>
    <row r="34" customFormat="false" ht="12" hidden="false" customHeight="false" outlineLevel="0" collapsed="false">
      <c r="A34" s="0" t="n">
        <v>1992</v>
      </c>
      <c r="B34" s="0" t="n">
        <f aca="false">COUNTIF(Data!$M$2:$M$66, "&lt;" &amp; A34)/COUNT(Data!$M$2:$M$66)</f>
        <v>0.0862068965517241</v>
      </c>
      <c r="C34" s="0" t="n">
        <f aca="false">COUNTIF(Data!$L$2:$L$66, "&lt;" &amp; A34)/COUNT(Data!$L$2:$L$66)</f>
        <v>0.0943396226415094</v>
      </c>
      <c r="E34" s="0" t="n">
        <f aca="false">COUNTIFS(Data!$D$2:$D$66, "AI", Data!$H$2:$H$66, "&lt;2000", Data!$M$2:$M$66, "&lt;"&amp;'Cumulative distributions'!$A34)/COUNTIFS(Data!$M$2:$M$66, "&gt;0", Data!$D$2:$D$66, "AI", Data!$H$2:$H$66, "&lt;2000")</f>
        <v>0.571428571428571</v>
      </c>
      <c r="F34" s="0" t="n">
        <f aca="false">COUNTIFS(Data!$D$2:$D$66, "AI", Data!$H$2:$H$66, "&gt;1999", Data!$M$2:$M$66, "&lt;"&amp;'Cumulative distributions'!$A34)/COUNTIFS(Data!$M$2:$M$66, "&gt;0", Data!$D$2:$D$66, "AI", Data!$H$2:$H$66, "&gt;1999")</f>
        <v>0</v>
      </c>
      <c r="G34" s="0" t="e">
        <f aca="false">COUNTIFS(Data!$D$2:$D$66, "AGI", Data!$H$2:$H$66, "&lt;2000", Data!$M$2:$M$66, "&lt;"&amp;'Cumulative distributions'!$A34)/COUNTIFS(Data!$M$2:$M$66, "&gt;0", Data!$D$2:$D$66, "AGI", Data!$H$2:$H$66, "&lt;2000")</f>
        <v>#DIV/0!</v>
      </c>
      <c r="H34" s="0" t="n">
        <f aca="false">COUNTIFS(Data!$D$2:$D$66, "AGI", Data!$H$2:$H$66, "&gt;1999", Data!$M$2:$M$66, "&lt;"&amp;'Cumulative distributions'!$A34)/COUNTIFS(Data!$M$2:$M$66, "&gt;0", Data!$D$2:$D$66, "AGI", Data!$H$2:$H$66, "&gt;1999")</f>
        <v>0</v>
      </c>
      <c r="I34" s="0" t="n">
        <f aca="false">COUNTIFS(Data!$D$2:$D$66, "Futurist", Data!$H$2:$H$66, "&lt;2000", Data!$M$2:$M$66, "&lt;"&amp;'Cumulative distributions'!$A34)/COUNTIFS(Data!$M$2:$M$66, "&gt;0", Data!$D$2:$D$66, "Futurist", Data!$H$2:$H$66, "&lt;2000")</f>
        <v>0</v>
      </c>
      <c r="J34" s="0" t="n">
        <f aca="false">COUNTIFS(Data!$D$2:$D$66, "Futurist", Data!$H$2:$H$66, "&gt;1999", Data!$M$2:$M$66, "&lt;"&amp;'Cumulative distributions'!$A34)/COUNTIFS(Data!$M$2:$M$66, "&gt;0", Data!$D$2:$D$66, "Futurist", Data!$H$2:$H$66, "&gt;1999")</f>
        <v>0</v>
      </c>
      <c r="K34" s="0" t="n">
        <f aca="false">COUNTIFS(Data!$D$2:$D$66, "Other", Data!$H$2:$H$66, "&lt;2000", Data!$M$2:$M$66, "&lt;"&amp;'Cumulative distributions'!$A34)/COUNTIFS(Data!$M$2:$M$66, "&gt;0", Data!$D$2:$D$66, "Other", Data!$H$2:$H$66, "&lt;2000")</f>
        <v>0.333333333333333</v>
      </c>
      <c r="L34" s="0" t="n">
        <f aca="false">COUNTIFS(Data!$D$2:$D$66, "Other", Data!$H$2:$H$66, "&gt;1999", Data!$M$2:$M$66, "&lt;"&amp;'Cumulative distributions'!$A34)/COUNTIFS(Data!$M$2:$M$66, "&gt;0", Data!$D$2:$D$66, "Other", Data!$H$2:$H$66, "&gt;1999")</f>
        <v>0</v>
      </c>
      <c r="N34" s="0" t="n">
        <f aca="false">COUNTIFS(Data!$D$2:$D$66, "AGI", Data!$M$2:$M$66, "&lt;"&amp;'Cumulative distributions'!$A34)/COUNTIFS(Data!$M$2:$M$66, "&gt;0", Data!$D$2:$D$66, "AGI")</f>
        <v>0</v>
      </c>
      <c r="O34" s="0" t="n">
        <f aca="false">COUNTIFS(Data!$D$2:$D$66, "AI", Data!$M$2:$M$66, "&lt;"&amp;'Cumulative distributions'!$A34)/COUNTIFS(Data!$M$2:$M$66, "&gt;0", Data!$D$2:$D$66, "AI")</f>
        <v>0.181818181818182</v>
      </c>
      <c r="P34" s="0" t="n">
        <f aca="false">COUNTIFS(Data!$D$2:$D$66, "Futurist", Data!$M$2:$M$66, "&lt;"&amp;'Cumulative distributions'!$A34)/COUNTIFS(Data!$M$2:$M$66, "&gt;0", Data!$D$2:$D$66, "Futurist")</f>
        <v>0</v>
      </c>
      <c r="Q34" s="0" t="n">
        <f aca="false">COUNTIFS(Data!$D$2:$D$66, "Other", Data!$M$2:$M$66, "&lt;"&amp;'Cumulative distributions'!$A34)/COUNTIFS(Data!$M$2:$M$66, "&gt;0", Data!$D$2:$D$66, "Other")</f>
        <v>0.125</v>
      </c>
      <c r="S34" s="0" t="n">
        <f aca="false">COUNTIFS(Data!$H$2:$H$66, "&lt;2000", Data!$M$2:$M$66, "&lt;"&amp;'Cumulative distributions'!$A34)/COUNTIFS(Data!$M$2:$M$66, "&gt;0", Data!$H$2:$H$66, "&lt;2000")</f>
        <v>0.277777777777778</v>
      </c>
      <c r="T34" s="0" t="n">
        <f aca="false">COUNTIFS(Data!$H$2:$H$66, "&gt;1999", Data!$M$2:$M$66, "&lt;"&amp;'Cumulative distributions'!$A34)/COUNTIFS(Data!$M$2:$M$66, "&gt;0", Data!$H$2:$H$66, "&gt;1999")</f>
        <v>0</v>
      </c>
      <c r="V34" s="0" t="n">
        <f aca="false">COUNTIFS(Data!$AD$2:$AD$66, 1, Data!$H$2:$H$66, "&gt;1999", Data!$M$2:$M$66, "&lt;"&amp;'Cumulative distributions'!$A34)/COUNTIFS(Data!$M$2:$M$66, "&gt;0", Data!$AD$2:$AD$66, 1, Data!$H$2:$H$66, "&gt;1999")</f>
        <v>0</v>
      </c>
      <c r="W34" s="0" t="n">
        <f aca="false">COUNTIFS(Data!$AD$2:$AD$66, 0, Data!$H$2:$H$66, "&gt;1999", Data!$M$2:$M$66, "&lt;"&amp;'Cumulative distributions'!$A34)/COUNTIFS(Data!$M$2:$M$66, "&gt;0", Data!$AD$2:$AD$66, 0, Data!$H$2:$H$66, "&gt;1999")</f>
        <v>0</v>
      </c>
      <c r="AH34" s="0" t="n">
        <f aca="false">IF(AND(V34&gt;0.1, (NOT(V33&gt;0.1))), A34, AH33)</f>
        <v>0</v>
      </c>
    </row>
    <row r="35" customFormat="false" ht="12" hidden="false" customHeight="false" outlineLevel="0" collapsed="false">
      <c r="A35" s="0" t="n">
        <v>1993</v>
      </c>
      <c r="B35" s="0" t="n">
        <f aca="false">COUNTIF(Data!$M$2:$M$66, "&lt;" &amp; A35)/COUNT(Data!$M$2:$M$66)</f>
        <v>0.103448275862069</v>
      </c>
      <c r="C35" s="0" t="n">
        <f aca="false">COUNTIF(Data!$L$2:$L$66, "&lt;" &amp; A35)/COUNT(Data!$L$2:$L$66)</f>
        <v>0.0943396226415094</v>
      </c>
      <c r="E35" s="0" t="n">
        <f aca="false">COUNTIFS(Data!$D$2:$D$66, "AI", Data!$H$2:$H$66, "&lt;2000", Data!$M$2:$M$66, "&lt;"&amp;'Cumulative distributions'!$A35)/COUNTIFS(Data!$M$2:$M$66, "&gt;0", Data!$D$2:$D$66, "AI", Data!$H$2:$H$66, "&lt;2000")</f>
        <v>0.714285714285714</v>
      </c>
      <c r="F35" s="0" t="n">
        <f aca="false">COUNTIFS(Data!$D$2:$D$66, "AI", Data!$H$2:$H$66, "&gt;1999", Data!$M$2:$M$66, "&lt;"&amp;'Cumulative distributions'!$A35)/COUNTIFS(Data!$M$2:$M$66, "&gt;0", Data!$D$2:$D$66, "AI", Data!$H$2:$H$66, "&gt;1999")</f>
        <v>0</v>
      </c>
      <c r="G35" s="0" t="e">
        <f aca="false">COUNTIFS(Data!$D$2:$D$66, "AGI", Data!$H$2:$H$66, "&lt;2000", Data!$M$2:$M$66, "&lt;"&amp;'Cumulative distributions'!$A35)/COUNTIFS(Data!$M$2:$M$66, "&gt;0", Data!$D$2:$D$66, "AGI", Data!$H$2:$H$66, "&lt;2000")</f>
        <v>#DIV/0!</v>
      </c>
      <c r="H35" s="0" t="n">
        <f aca="false">COUNTIFS(Data!$D$2:$D$66, "AGI", Data!$H$2:$H$66, "&gt;1999", Data!$M$2:$M$66, "&lt;"&amp;'Cumulative distributions'!$A35)/COUNTIFS(Data!$M$2:$M$66, "&gt;0", Data!$D$2:$D$66, "AGI", Data!$H$2:$H$66, "&gt;1999")</f>
        <v>0</v>
      </c>
      <c r="I35" s="0" t="n">
        <f aca="false">COUNTIFS(Data!$D$2:$D$66, "Futurist", Data!$H$2:$H$66, "&lt;2000", Data!$M$2:$M$66, "&lt;"&amp;'Cumulative distributions'!$A35)/COUNTIFS(Data!$M$2:$M$66, "&gt;0", Data!$D$2:$D$66, "Futurist", Data!$H$2:$H$66, "&lt;2000")</f>
        <v>0</v>
      </c>
      <c r="J35" s="0" t="n">
        <f aca="false">COUNTIFS(Data!$D$2:$D$66, "Futurist", Data!$H$2:$H$66, "&gt;1999", Data!$M$2:$M$66, "&lt;"&amp;'Cumulative distributions'!$A35)/COUNTIFS(Data!$M$2:$M$66, "&gt;0", Data!$D$2:$D$66, "Futurist", Data!$H$2:$H$66, "&gt;1999")</f>
        <v>0</v>
      </c>
      <c r="K35" s="0" t="n">
        <f aca="false">COUNTIFS(Data!$D$2:$D$66, "Other", Data!$H$2:$H$66, "&lt;2000", Data!$M$2:$M$66, "&lt;"&amp;'Cumulative distributions'!$A35)/COUNTIFS(Data!$M$2:$M$66, "&gt;0", Data!$D$2:$D$66, "Other", Data!$H$2:$H$66, "&lt;2000")</f>
        <v>0.333333333333333</v>
      </c>
      <c r="L35" s="0" t="n">
        <f aca="false">COUNTIFS(Data!$D$2:$D$66, "Other", Data!$H$2:$H$66, "&gt;1999", Data!$M$2:$M$66, "&lt;"&amp;'Cumulative distributions'!$A35)/COUNTIFS(Data!$M$2:$M$66, "&gt;0", Data!$D$2:$D$66, "Other", Data!$H$2:$H$66, "&gt;1999")</f>
        <v>0</v>
      </c>
      <c r="N35" s="0" t="n">
        <f aca="false">COUNTIFS(Data!$D$2:$D$66, "AGI", Data!$M$2:$M$66, "&lt;"&amp;'Cumulative distributions'!$A35)/COUNTIFS(Data!$M$2:$M$66, "&gt;0", Data!$D$2:$D$66, "AGI")</f>
        <v>0</v>
      </c>
      <c r="O35" s="0" t="n">
        <f aca="false">COUNTIFS(Data!$D$2:$D$66, "AI", Data!$M$2:$M$66, "&lt;"&amp;'Cumulative distributions'!$A35)/COUNTIFS(Data!$M$2:$M$66, "&gt;0", Data!$D$2:$D$66, "AI")</f>
        <v>0.227272727272727</v>
      </c>
      <c r="P35" s="0" t="n">
        <f aca="false">COUNTIFS(Data!$D$2:$D$66, "Futurist", Data!$M$2:$M$66, "&lt;"&amp;'Cumulative distributions'!$A35)/COUNTIFS(Data!$M$2:$M$66, "&gt;0", Data!$D$2:$D$66, "Futurist")</f>
        <v>0</v>
      </c>
      <c r="Q35" s="0" t="n">
        <f aca="false">COUNTIFS(Data!$D$2:$D$66, "Other", Data!$M$2:$M$66, "&lt;"&amp;'Cumulative distributions'!$A35)/COUNTIFS(Data!$M$2:$M$66, "&gt;0", Data!$D$2:$D$66, "Other")</f>
        <v>0.125</v>
      </c>
      <c r="S35" s="0" t="n">
        <f aca="false">COUNTIFS(Data!$H$2:$H$66, "&lt;2000", Data!$M$2:$M$66, "&lt;"&amp;'Cumulative distributions'!$A35)/COUNTIFS(Data!$M$2:$M$66, "&gt;0", Data!$H$2:$H$66, "&lt;2000")</f>
        <v>0.333333333333333</v>
      </c>
      <c r="T35" s="0" t="n">
        <f aca="false">COUNTIFS(Data!$H$2:$H$66, "&gt;1999", Data!$M$2:$M$66, "&lt;"&amp;'Cumulative distributions'!$A35)/COUNTIFS(Data!$M$2:$M$66, "&gt;0", Data!$H$2:$H$66, "&gt;1999")</f>
        <v>0</v>
      </c>
      <c r="V35" s="0" t="n">
        <f aca="false">COUNTIFS(Data!$AD$2:$AD$66, 1, Data!$H$2:$H$66, "&gt;1999", Data!$M$2:$M$66, "&lt;"&amp;'Cumulative distributions'!$A35)/COUNTIFS(Data!$M$2:$M$66, "&gt;0", Data!$AD$2:$AD$66, 1, Data!$H$2:$H$66, "&gt;1999")</f>
        <v>0</v>
      </c>
      <c r="W35" s="0" t="n">
        <f aca="false">COUNTIFS(Data!$AD$2:$AD$66, 0, Data!$H$2:$H$66, "&gt;1999", Data!$M$2:$M$66, "&lt;"&amp;'Cumulative distributions'!$A35)/COUNTIFS(Data!$M$2:$M$66, "&gt;0", Data!$AD$2:$AD$66, 0, Data!$H$2:$H$66, "&gt;1999")</f>
        <v>0</v>
      </c>
      <c r="AH35" s="0" t="n">
        <f aca="false">IF(AND(V35&gt;0.1, (NOT(V34&gt;0.1))), A35, AH34)</f>
        <v>0</v>
      </c>
    </row>
    <row r="36" customFormat="false" ht="12" hidden="false" customHeight="false" outlineLevel="0" collapsed="false">
      <c r="A36" s="0" t="n">
        <v>1994</v>
      </c>
      <c r="B36" s="0" t="n">
        <f aca="false">COUNTIF(Data!$M$2:$M$66, "&lt;" &amp; A36)/COUNT(Data!$M$2:$M$66)</f>
        <v>0.103448275862069</v>
      </c>
      <c r="C36" s="0" t="n">
        <f aca="false">COUNTIF(Data!$L$2:$L$66, "&lt;" &amp; A36)/COUNT(Data!$L$2:$L$66)</f>
        <v>0.0943396226415094</v>
      </c>
      <c r="E36" s="0" t="n">
        <f aca="false">COUNTIFS(Data!$D$2:$D$66, "AI", Data!$H$2:$H$66, "&lt;2000", Data!$M$2:$M$66, "&lt;"&amp;'Cumulative distributions'!$A36)/COUNTIFS(Data!$M$2:$M$66, "&gt;0", Data!$D$2:$D$66, "AI", Data!$H$2:$H$66, "&lt;2000")</f>
        <v>0.714285714285714</v>
      </c>
      <c r="F36" s="0" t="n">
        <f aca="false">COUNTIFS(Data!$D$2:$D$66, "AI", Data!$H$2:$H$66, "&gt;1999", Data!$M$2:$M$66, "&lt;"&amp;'Cumulative distributions'!$A36)/COUNTIFS(Data!$M$2:$M$66, "&gt;0", Data!$D$2:$D$66, "AI", Data!$H$2:$H$66, "&gt;1999")</f>
        <v>0</v>
      </c>
      <c r="G36" s="0" t="e">
        <f aca="false">COUNTIFS(Data!$D$2:$D$66, "AGI", Data!$H$2:$H$66, "&lt;2000", Data!$M$2:$M$66, "&lt;"&amp;'Cumulative distributions'!$A36)/COUNTIFS(Data!$M$2:$M$66, "&gt;0", Data!$D$2:$D$66, "AGI", Data!$H$2:$H$66, "&lt;2000")</f>
        <v>#DIV/0!</v>
      </c>
      <c r="H36" s="0" t="n">
        <f aca="false">COUNTIFS(Data!$D$2:$D$66, "AGI", Data!$H$2:$H$66, "&gt;1999", Data!$M$2:$M$66, "&lt;"&amp;'Cumulative distributions'!$A36)/COUNTIFS(Data!$M$2:$M$66, "&gt;0", Data!$D$2:$D$66, "AGI", Data!$H$2:$H$66, "&gt;1999")</f>
        <v>0</v>
      </c>
      <c r="I36" s="0" t="n">
        <f aca="false">COUNTIFS(Data!$D$2:$D$66, "Futurist", Data!$H$2:$H$66, "&lt;2000", Data!$M$2:$M$66, "&lt;"&amp;'Cumulative distributions'!$A36)/COUNTIFS(Data!$M$2:$M$66, "&gt;0", Data!$D$2:$D$66, "Futurist", Data!$H$2:$H$66, "&lt;2000")</f>
        <v>0</v>
      </c>
      <c r="J36" s="0" t="n">
        <f aca="false">COUNTIFS(Data!$D$2:$D$66, "Futurist", Data!$H$2:$H$66, "&gt;1999", Data!$M$2:$M$66, "&lt;"&amp;'Cumulative distributions'!$A36)/COUNTIFS(Data!$M$2:$M$66, "&gt;0", Data!$D$2:$D$66, "Futurist", Data!$H$2:$H$66, "&gt;1999")</f>
        <v>0</v>
      </c>
      <c r="K36" s="0" t="n">
        <f aca="false">COUNTIFS(Data!$D$2:$D$66, "Other", Data!$H$2:$H$66, "&lt;2000", Data!$M$2:$M$66, "&lt;"&amp;'Cumulative distributions'!$A36)/COUNTIFS(Data!$M$2:$M$66, "&gt;0", Data!$D$2:$D$66, "Other", Data!$H$2:$H$66, "&lt;2000")</f>
        <v>0.333333333333333</v>
      </c>
      <c r="L36" s="0" t="n">
        <f aca="false">COUNTIFS(Data!$D$2:$D$66, "Other", Data!$H$2:$H$66, "&gt;1999", Data!$M$2:$M$66, "&lt;"&amp;'Cumulative distributions'!$A36)/COUNTIFS(Data!$M$2:$M$66, "&gt;0", Data!$D$2:$D$66, "Other", Data!$H$2:$H$66, "&gt;1999")</f>
        <v>0</v>
      </c>
      <c r="N36" s="0" t="n">
        <f aca="false">COUNTIFS(Data!$D$2:$D$66, "AGI", Data!$M$2:$M$66, "&lt;"&amp;'Cumulative distributions'!$A36)/COUNTIFS(Data!$M$2:$M$66, "&gt;0", Data!$D$2:$D$66, "AGI")</f>
        <v>0</v>
      </c>
      <c r="O36" s="0" t="n">
        <f aca="false">COUNTIFS(Data!$D$2:$D$66, "AI", Data!$M$2:$M$66, "&lt;"&amp;'Cumulative distributions'!$A36)/COUNTIFS(Data!$M$2:$M$66, "&gt;0", Data!$D$2:$D$66, "AI")</f>
        <v>0.227272727272727</v>
      </c>
      <c r="P36" s="0" t="n">
        <f aca="false">COUNTIFS(Data!$D$2:$D$66, "Futurist", Data!$M$2:$M$66, "&lt;"&amp;'Cumulative distributions'!$A36)/COUNTIFS(Data!$M$2:$M$66, "&gt;0", Data!$D$2:$D$66, "Futurist")</f>
        <v>0</v>
      </c>
      <c r="Q36" s="0" t="n">
        <f aca="false">COUNTIFS(Data!$D$2:$D$66, "Other", Data!$M$2:$M$66, "&lt;"&amp;'Cumulative distributions'!$A36)/COUNTIFS(Data!$M$2:$M$66, "&gt;0", Data!$D$2:$D$66, "Other")</f>
        <v>0.125</v>
      </c>
      <c r="S36" s="0" t="n">
        <f aca="false">COUNTIFS(Data!$H$2:$H$66, "&lt;2000", Data!$M$2:$M$66, "&lt;"&amp;'Cumulative distributions'!$A36)/COUNTIFS(Data!$M$2:$M$66, "&gt;0", Data!$H$2:$H$66, "&lt;2000")</f>
        <v>0.333333333333333</v>
      </c>
      <c r="T36" s="0" t="n">
        <f aca="false">COUNTIFS(Data!$H$2:$H$66, "&gt;1999", Data!$M$2:$M$66, "&lt;"&amp;'Cumulative distributions'!$A36)/COUNTIFS(Data!$M$2:$M$66, "&gt;0", Data!$H$2:$H$66, "&gt;1999")</f>
        <v>0</v>
      </c>
      <c r="V36" s="0" t="n">
        <f aca="false">COUNTIFS(Data!$AD$2:$AD$66, 1, Data!$H$2:$H$66, "&gt;1999", Data!$M$2:$M$66, "&lt;"&amp;'Cumulative distributions'!$A36)/COUNTIFS(Data!$M$2:$M$66, "&gt;0", Data!$AD$2:$AD$66, 1, Data!$H$2:$H$66, "&gt;1999")</f>
        <v>0</v>
      </c>
      <c r="W36" s="0" t="n">
        <f aca="false">COUNTIFS(Data!$AD$2:$AD$66, 0, Data!$H$2:$H$66, "&gt;1999", Data!$M$2:$M$66, "&lt;"&amp;'Cumulative distributions'!$A36)/COUNTIFS(Data!$M$2:$M$66, "&gt;0", Data!$AD$2:$AD$66, 0, Data!$H$2:$H$66, "&gt;1999")</f>
        <v>0</v>
      </c>
      <c r="AH36" s="0" t="n">
        <f aca="false">IF(AND(V36&gt;0.1, (NOT(V35&gt;0.1))), A36, AH35)</f>
        <v>0</v>
      </c>
    </row>
    <row r="37" customFormat="false" ht="12" hidden="false" customHeight="false" outlineLevel="0" collapsed="false">
      <c r="A37" s="0" t="n">
        <v>1995</v>
      </c>
      <c r="B37" s="0" t="n">
        <f aca="false">COUNTIF(Data!$M$2:$M$66, "&lt;" &amp; A37)/COUNT(Data!$M$2:$M$66)</f>
        <v>0.103448275862069</v>
      </c>
      <c r="C37" s="0" t="n">
        <f aca="false">COUNTIF(Data!$L$2:$L$66, "&lt;" &amp; A37)/COUNT(Data!$L$2:$L$66)</f>
        <v>0.0943396226415094</v>
      </c>
      <c r="E37" s="0" t="n">
        <f aca="false">COUNTIFS(Data!$D$2:$D$66, "AI", Data!$H$2:$H$66, "&lt;2000", Data!$M$2:$M$66, "&lt;"&amp;'Cumulative distributions'!$A37)/COUNTIFS(Data!$M$2:$M$66, "&gt;0", Data!$D$2:$D$66, "AI", Data!$H$2:$H$66, "&lt;2000")</f>
        <v>0.714285714285714</v>
      </c>
      <c r="F37" s="0" t="n">
        <f aca="false">COUNTIFS(Data!$D$2:$D$66, "AI", Data!$H$2:$H$66, "&gt;1999", Data!$M$2:$M$66, "&lt;"&amp;'Cumulative distributions'!$A37)/COUNTIFS(Data!$M$2:$M$66, "&gt;0", Data!$D$2:$D$66, "AI", Data!$H$2:$H$66, "&gt;1999")</f>
        <v>0</v>
      </c>
      <c r="G37" s="0" t="e">
        <f aca="false">COUNTIFS(Data!$D$2:$D$66, "AGI", Data!$H$2:$H$66, "&lt;2000", Data!$M$2:$M$66, "&lt;"&amp;'Cumulative distributions'!$A37)/COUNTIFS(Data!$M$2:$M$66, "&gt;0", Data!$D$2:$D$66, "AGI", Data!$H$2:$H$66, "&lt;2000")</f>
        <v>#DIV/0!</v>
      </c>
      <c r="H37" s="0" t="n">
        <f aca="false">COUNTIFS(Data!$D$2:$D$66, "AGI", Data!$H$2:$H$66, "&gt;1999", Data!$M$2:$M$66, "&lt;"&amp;'Cumulative distributions'!$A37)/COUNTIFS(Data!$M$2:$M$66, "&gt;0", Data!$D$2:$D$66, "AGI", Data!$H$2:$H$66, "&gt;1999")</f>
        <v>0</v>
      </c>
      <c r="I37" s="0" t="n">
        <f aca="false">COUNTIFS(Data!$D$2:$D$66, "Futurist", Data!$H$2:$H$66, "&lt;2000", Data!$M$2:$M$66, "&lt;"&amp;'Cumulative distributions'!$A37)/COUNTIFS(Data!$M$2:$M$66, "&gt;0", Data!$D$2:$D$66, "Futurist", Data!$H$2:$H$66, "&lt;2000")</f>
        <v>0</v>
      </c>
      <c r="J37" s="0" t="n">
        <f aca="false">COUNTIFS(Data!$D$2:$D$66, "Futurist", Data!$H$2:$H$66, "&gt;1999", Data!$M$2:$M$66, "&lt;"&amp;'Cumulative distributions'!$A37)/COUNTIFS(Data!$M$2:$M$66, "&gt;0", Data!$D$2:$D$66, "Futurist", Data!$H$2:$H$66, "&gt;1999")</f>
        <v>0</v>
      </c>
      <c r="K37" s="0" t="n">
        <f aca="false">COUNTIFS(Data!$D$2:$D$66, "Other", Data!$H$2:$H$66, "&lt;2000", Data!$M$2:$M$66, "&lt;"&amp;'Cumulative distributions'!$A37)/COUNTIFS(Data!$M$2:$M$66, "&gt;0", Data!$D$2:$D$66, "Other", Data!$H$2:$H$66, "&lt;2000")</f>
        <v>0.333333333333333</v>
      </c>
      <c r="L37" s="0" t="n">
        <f aca="false">COUNTIFS(Data!$D$2:$D$66, "Other", Data!$H$2:$H$66, "&gt;1999", Data!$M$2:$M$66, "&lt;"&amp;'Cumulative distributions'!$A37)/COUNTIFS(Data!$M$2:$M$66, "&gt;0", Data!$D$2:$D$66, "Other", Data!$H$2:$H$66, "&gt;1999")</f>
        <v>0</v>
      </c>
      <c r="N37" s="0" t="n">
        <f aca="false">COUNTIFS(Data!$D$2:$D$66, "AGI", Data!$M$2:$M$66, "&lt;"&amp;'Cumulative distributions'!$A37)/COUNTIFS(Data!$M$2:$M$66, "&gt;0", Data!$D$2:$D$66, "AGI")</f>
        <v>0</v>
      </c>
      <c r="O37" s="0" t="n">
        <f aca="false">COUNTIFS(Data!$D$2:$D$66, "AI", Data!$M$2:$M$66, "&lt;"&amp;'Cumulative distributions'!$A37)/COUNTIFS(Data!$M$2:$M$66, "&gt;0", Data!$D$2:$D$66, "AI")</f>
        <v>0.227272727272727</v>
      </c>
      <c r="P37" s="0" t="n">
        <f aca="false">COUNTIFS(Data!$D$2:$D$66, "Futurist", Data!$M$2:$M$66, "&lt;"&amp;'Cumulative distributions'!$A37)/COUNTIFS(Data!$M$2:$M$66, "&gt;0", Data!$D$2:$D$66, "Futurist")</f>
        <v>0</v>
      </c>
      <c r="Q37" s="0" t="n">
        <f aca="false">COUNTIFS(Data!$D$2:$D$66, "Other", Data!$M$2:$M$66, "&lt;"&amp;'Cumulative distributions'!$A37)/COUNTIFS(Data!$M$2:$M$66, "&gt;0", Data!$D$2:$D$66, "Other")</f>
        <v>0.125</v>
      </c>
      <c r="S37" s="0" t="n">
        <f aca="false">COUNTIFS(Data!$H$2:$H$66, "&lt;2000", Data!$M$2:$M$66, "&lt;"&amp;'Cumulative distributions'!$A37)/COUNTIFS(Data!$M$2:$M$66, "&gt;0", Data!$H$2:$H$66, "&lt;2000")</f>
        <v>0.333333333333333</v>
      </c>
      <c r="T37" s="0" t="n">
        <f aca="false">COUNTIFS(Data!$H$2:$H$66, "&gt;1999", Data!$M$2:$M$66, "&lt;"&amp;'Cumulative distributions'!$A37)/COUNTIFS(Data!$M$2:$M$66, "&gt;0", Data!$H$2:$H$66, "&gt;1999")</f>
        <v>0</v>
      </c>
      <c r="V37" s="0" t="n">
        <f aca="false">COUNTIFS(Data!$AD$2:$AD$66, 1, Data!$H$2:$H$66, "&gt;1999", Data!$M$2:$M$66, "&lt;"&amp;'Cumulative distributions'!$A37)/COUNTIFS(Data!$M$2:$M$66, "&gt;0", Data!$AD$2:$AD$66, 1, Data!$H$2:$H$66, "&gt;1999")</f>
        <v>0</v>
      </c>
      <c r="W37" s="0" t="n">
        <f aca="false">COUNTIFS(Data!$AD$2:$AD$66, 0, Data!$H$2:$H$66, "&gt;1999", Data!$M$2:$M$66, "&lt;"&amp;'Cumulative distributions'!$A37)/COUNTIFS(Data!$M$2:$M$66, "&gt;0", Data!$AD$2:$AD$66, 0, Data!$H$2:$H$66, "&gt;1999")</f>
        <v>0</v>
      </c>
      <c r="AH37" s="0" t="n">
        <f aca="false">IF(AND(V37&gt;0.1, (NOT(V36&gt;0.1))), A37, AH36)</f>
        <v>0</v>
      </c>
    </row>
    <row r="38" customFormat="false" ht="12" hidden="false" customHeight="false" outlineLevel="0" collapsed="false">
      <c r="A38" s="0" t="n">
        <v>1996</v>
      </c>
      <c r="B38" s="0" t="n">
        <f aca="false">COUNTIF(Data!$M$2:$M$66, "&lt;" &amp; A38)/COUNT(Data!$M$2:$M$66)</f>
        <v>0.103448275862069</v>
      </c>
      <c r="C38" s="0" t="n">
        <f aca="false">COUNTIF(Data!$L$2:$L$66, "&lt;" &amp; A38)/COUNT(Data!$L$2:$L$66)</f>
        <v>0.0943396226415094</v>
      </c>
      <c r="E38" s="0" t="n">
        <f aca="false">COUNTIFS(Data!$D$2:$D$66, "AI", Data!$H$2:$H$66, "&lt;2000", Data!$M$2:$M$66, "&lt;"&amp;'Cumulative distributions'!$A38)/COUNTIFS(Data!$M$2:$M$66, "&gt;0", Data!$D$2:$D$66, "AI", Data!$H$2:$H$66, "&lt;2000")</f>
        <v>0.714285714285714</v>
      </c>
      <c r="F38" s="0" t="n">
        <f aca="false">COUNTIFS(Data!$D$2:$D$66, "AI", Data!$H$2:$H$66, "&gt;1999", Data!$M$2:$M$66, "&lt;"&amp;'Cumulative distributions'!$A38)/COUNTIFS(Data!$M$2:$M$66, "&gt;0", Data!$D$2:$D$66, "AI", Data!$H$2:$H$66, "&gt;1999")</f>
        <v>0</v>
      </c>
      <c r="G38" s="0" t="e">
        <f aca="false">COUNTIFS(Data!$D$2:$D$66, "AGI", Data!$H$2:$H$66, "&lt;2000", Data!$M$2:$M$66, "&lt;"&amp;'Cumulative distributions'!$A38)/COUNTIFS(Data!$M$2:$M$66, "&gt;0", Data!$D$2:$D$66, "AGI", Data!$H$2:$H$66, "&lt;2000")</f>
        <v>#DIV/0!</v>
      </c>
      <c r="H38" s="0" t="n">
        <f aca="false">COUNTIFS(Data!$D$2:$D$66, "AGI", Data!$H$2:$H$66, "&gt;1999", Data!$M$2:$M$66, "&lt;"&amp;'Cumulative distributions'!$A38)/COUNTIFS(Data!$M$2:$M$66, "&gt;0", Data!$D$2:$D$66, "AGI", Data!$H$2:$H$66, "&gt;1999")</f>
        <v>0</v>
      </c>
      <c r="I38" s="0" t="n">
        <f aca="false">COUNTIFS(Data!$D$2:$D$66, "Futurist", Data!$H$2:$H$66, "&lt;2000", Data!$M$2:$M$66, "&lt;"&amp;'Cumulative distributions'!$A38)/COUNTIFS(Data!$M$2:$M$66, "&gt;0", Data!$D$2:$D$66, "Futurist", Data!$H$2:$H$66, "&lt;2000")</f>
        <v>0</v>
      </c>
      <c r="J38" s="0" t="n">
        <f aca="false">COUNTIFS(Data!$D$2:$D$66, "Futurist", Data!$H$2:$H$66, "&gt;1999", Data!$M$2:$M$66, "&lt;"&amp;'Cumulative distributions'!$A38)/COUNTIFS(Data!$M$2:$M$66, "&gt;0", Data!$D$2:$D$66, "Futurist", Data!$H$2:$H$66, "&gt;1999")</f>
        <v>0</v>
      </c>
      <c r="K38" s="0" t="n">
        <f aca="false">COUNTIFS(Data!$D$2:$D$66, "Other", Data!$H$2:$H$66, "&lt;2000", Data!$M$2:$M$66, "&lt;"&amp;'Cumulative distributions'!$A38)/COUNTIFS(Data!$M$2:$M$66, "&gt;0", Data!$D$2:$D$66, "Other", Data!$H$2:$H$66, "&lt;2000")</f>
        <v>0.333333333333333</v>
      </c>
      <c r="L38" s="0" t="n">
        <f aca="false">COUNTIFS(Data!$D$2:$D$66, "Other", Data!$H$2:$H$66, "&gt;1999", Data!$M$2:$M$66, "&lt;"&amp;'Cumulative distributions'!$A38)/COUNTIFS(Data!$M$2:$M$66, "&gt;0", Data!$D$2:$D$66, "Other", Data!$H$2:$H$66, "&gt;1999")</f>
        <v>0</v>
      </c>
      <c r="N38" s="0" t="n">
        <f aca="false">COUNTIFS(Data!$D$2:$D$66, "AGI", Data!$M$2:$M$66, "&lt;"&amp;'Cumulative distributions'!$A38)/COUNTIFS(Data!$M$2:$M$66, "&gt;0", Data!$D$2:$D$66, "AGI")</f>
        <v>0</v>
      </c>
      <c r="O38" s="0" t="n">
        <f aca="false">COUNTIFS(Data!$D$2:$D$66, "AI", Data!$M$2:$M$66, "&lt;"&amp;'Cumulative distributions'!$A38)/COUNTIFS(Data!$M$2:$M$66, "&gt;0", Data!$D$2:$D$66, "AI")</f>
        <v>0.227272727272727</v>
      </c>
      <c r="P38" s="0" t="n">
        <f aca="false">COUNTIFS(Data!$D$2:$D$66, "Futurist", Data!$M$2:$M$66, "&lt;"&amp;'Cumulative distributions'!$A38)/COUNTIFS(Data!$M$2:$M$66, "&gt;0", Data!$D$2:$D$66, "Futurist")</f>
        <v>0</v>
      </c>
      <c r="Q38" s="0" t="n">
        <f aca="false">COUNTIFS(Data!$D$2:$D$66, "Other", Data!$M$2:$M$66, "&lt;"&amp;'Cumulative distributions'!$A38)/COUNTIFS(Data!$M$2:$M$66, "&gt;0", Data!$D$2:$D$66, "Other")</f>
        <v>0.125</v>
      </c>
      <c r="S38" s="0" t="n">
        <f aca="false">COUNTIFS(Data!$H$2:$H$66, "&lt;2000", Data!$M$2:$M$66, "&lt;"&amp;'Cumulative distributions'!$A38)/COUNTIFS(Data!$M$2:$M$66, "&gt;0", Data!$H$2:$H$66, "&lt;2000")</f>
        <v>0.333333333333333</v>
      </c>
      <c r="T38" s="0" t="n">
        <f aca="false">COUNTIFS(Data!$H$2:$H$66, "&gt;1999", Data!$M$2:$M$66, "&lt;"&amp;'Cumulative distributions'!$A38)/COUNTIFS(Data!$M$2:$M$66, "&gt;0", Data!$H$2:$H$66, "&gt;1999")</f>
        <v>0</v>
      </c>
      <c r="V38" s="0" t="n">
        <f aca="false">COUNTIFS(Data!$AD$2:$AD$66, 1, Data!$H$2:$H$66, "&gt;1999", Data!$M$2:$M$66, "&lt;"&amp;'Cumulative distributions'!$A38)/COUNTIFS(Data!$M$2:$M$66, "&gt;0", Data!$AD$2:$AD$66, 1, Data!$H$2:$H$66, "&gt;1999")</f>
        <v>0</v>
      </c>
      <c r="W38" s="0" t="n">
        <f aca="false">COUNTIFS(Data!$AD$2:$AD$66, 0, Data!$H$2:$H$66, "&gt;1999", Data!$M$2:$M$66, "&lt;"&amp;'Cumulative distributions'!$A38)/COUNTIFS(Data!$M$2:$M$66, "&gt;0", Data!$AD$2:$AD$66, 0, Data!$H$2:$H$66, "&gt;1999")</f>
        <v>0</v>
      </c>
      <c r="AH38" s="0" t="n">
        <f aca="false">IF(AND(V38&gt;0.1, (NOT(V37&gt;0.1))), A38, AH37)</f>
        <v>0</v>
      </c>
    </row>
    <row r="39" customFormat="false" ht="12" hidden="false" customHeight="false" outlineLevel="0" collapsed="false">
      <c r="A39" s="0" t="n">
        <v>1997</v>
      </c>
      <c r="B39" s="0" t="n">
        <f aca="false">COUNTIF(Data!$M$2:$M$66, "&lt;" &amp; A39)/COUNT(Data!$M$2:$M$66)</f>
        <v>0.103448275862069</v>
      </c>
      <c r="C39" s="0" t="n">
        <f aca="false">COUNTIF(Data!$L$2:$L$66, "&lt;" &amp; A39)/COUNT(Data!$L$2:$L$66)</f>
        <v>0.0943396226415094</v>
      </c>
      <c r="E39" s="0" t="n">
        <f aca="false">COUNTIFS(Data!$D$2:$D$66, "AI", Data!$H$2:$H$66, "&lt;2000", Data!$M$2:$M$66, "&lt;"&amp;'Cumulative distributions'!$A39)/COUNTIFS(Data!$M$2:$M$66, "&gt;0", Data!$D$2:$D$66, "AI", Data!$H$2:$H$66, "&lt;2000")</f>
        <v>0.714285714285714</v>
      </c>
      <c r="F39" s="0" t="n">
        <f aca="false">COUNTIFS(Data!$D$2:$D$66, "AI", Data!$H$2:$H$66, "&gt;1999", Data!$M$2:$M$66, "&lt;"&amp;'Cumulative distributions'!$A39)/COUNTIFS(Data!$M$2:$M$66, "&gt;0", Data!$D$2:$D$66, "AI", Data!$H$2:$H$66, "&gt;1999")</f>
        <v>0</v>
      </c>
      <c r="G39" s="0" t="e">
        <f aca="false">COUNTIFS(Data!$D$2:$D$66, "AGI", Data!$H$2:$H$66, "&lt;2000", Data!$M$2:$M$66, "&lt;"&amp;'Cumulative distributions'!$A39)/COUNTIFS(Data!$M$2:$M$66, "&gt;0", Data!$D$2:$D$66, "AGI", Data!$H$2:$H$66, "&lt;2000")</f>
        <v>#DIV/0!</v>
      </c>
      <c r="H39" s="0" t="n">
        <f aca="false">COUNTIFS(Data!$D$2:$D$66, "AGI", Data!$H$2:$H$66, "&gt;1999", Data!$M$2:$M$66, "&lt;"&amp;'Cumulative distributions'!$A39)/COUNTIFS(Data!$M$2:$M$66, "&gt;0", Data!$D$2:$D$66, "AGI", Data!$H$2:$H$66, "&gt;1999")</f>
        <v>0</v>
      </c>
      <c r="I39" s="0" t="n">
        <f aca="false">COUNTIFS(Data!$D$2:$D$66, "Futurist", Data!$H$2:$H$66, "&lt;2000", Data!$M$2:$M$66, "&lt;"&amp;'Cumulative distributions'!$A39)/COUNTIFS(Data!$M$2:$M$66, "&gt;0", Data!$D$2:$D$66, "Futurist", Data!$H$2:$H$66, "&lt;2000")</f>
        <v>0</v>
      </c>
      <c r="J39" s="0" t="n">
        <f aca="false">COUNTIFS(Data!$D$2:$D$66, "Futurist", Data!$H$2:$H$66, "&gt;1999", Data!$M$2:$M$66, "&lt;"&amp;'Cumulative distributions'!$A39)/COUNTIFS(Data!$M$2:$M$66, "&gt;0", Data!$D$2:$D$66, "Futurist", Data!$H$2:$H$66, "&gt;1999")</f>
        <v>0</v>
      </c>
      <c r="K39" s="0" t="n">
        <f aca="false">COUNTIFS(Data!$D$2:$D$66, "Other", Data!$H$2:$H$66, "&lt;2000", Data!$M$2:$M$66, "&lt;"&amp;'Cumulative distributions'!$A39)/COUNTIFS(Data!$M$2:$M$66, "&gt;0", Data!$D$2:$D$66, "Other", Data!$H$2:$H$66, "&lt;2000")</f>
        <v>0.333333333333333</v>
      </c>
      <c r="L39" s="0" t="n">
        <f aca="false">COUNTIFS(Data!$D$2:$D$66, "Other", Data!$H$2:$H$66, "&gt;1999", Data!$M$2:$M$66, "&lt;"&amp;'Cumulative distributions'!$A39)/COUNTIFS(Data!$M$2:$M$66, "&gt;0", Data!$D$2:$D$66, "Other", Data!$H$2:$H$66, "&gt;1999")</f>
        <v>0</v>
      </c>
      <c r="N39" s="0" t="n">
        <f aca="false">COUNTIFS(Data!$D$2:$D$66, "AGI", Data!$M$2:$M$66, "&lt;"&amp;'Cumulative distributions'!$A39)/COUNTIFS(Data!$M$2:$M$66, "&gt;0", Data!$D$2:$D$66, "AGI")</f>
        <v>0</v>
      </c>
      <c r="O39" s="0" t="n">
        <f aca="false">COUNTIFS(Data!$D$2:$D$66, "AI", Data!$M$2:$M$66, "&lt;"&amp;'Cumulative distributions'!$A39)/COUNTIFS(Data!$M$2:$M$66, "&gt;0", Data!$D$2:$D$66, "AI")</f>
        <v>0.227272727272727</v>
      </c>
      <c r="P39" s="0" t="n">
        <f aca="false">COUNTIFS(Data!$D$2:$D$66, "Futurist", Data!$M$2:$M$66, "&lt;"&amp;'Cumulative distributions'!$A39)/COUNTIFS(Data!$M$2:$M$66, "&gt;0", Data!$D$2:$D$66, "Futurist")</f>
        <v>0</v>
      </c>
      <c r="Q39" s="0" t="n">
        <f aca="false">COUNTIFS(Data!$D$2:$D$66, "Other", Data!$M$2:$M$66, "&lt;"&amp;'Cumulative distributions'!$A39)/COUNTIFS(Data!$M$2:$M$66, "&gt;0", Data!$D$2:$D$66, "Other")</f>
        <v>0.125</v>
      </c>
      <c r="S39" s="0" t="n">
        <f aca="false">COUNTIFS(Data!$H$2:$H$66, "&lt;2000", Data!$M$2:$M$66, "&lt;"&amp;'Cumulative distributions'!$A39)/COUNTIFS(Data!$M$2:$M$66, "&gt;0", Data!$H$2:$H$66, "&lt;2000")</f>
        <v>0.333333333333333</v>
      </c>
      <c r="T39" s="0" t="n">
        <f aca="false">COUNTIFS(Data!$H$2:$H$66, "&gt;1999", Data!$M$2:$M$66, "&lt;"&amp;'Cumulative distributions'!$A39)/COUNTIFS(Data!$M$2:$M$66, "&gt;0", Data!$H$2:$H$66, "&gt;1999")</f>
        <v>0</v>
      </c>
      <c r="V39" s="0" t="n">
        <f aca="false">COUNTIFS(Data!$AD$2:$AD$66, 1, Data!$H$2:$H$66, "&gt;1999", Data!$M$2:$M$66, "&lt;"&amp;'Cumulative distributions'!$A39)/COUNTIFS(Data!$M$2:$M$66, "&gt;0", Data!$AD$2:$AD$66, 1, Data!$H$2:$H$66, "&gt;1999")</f>
        <v>0</v>
      </c>
      <c r="W39" s="0" t="n">
        <f aca="false">COUNTIFS(Data!$AD$2:$AD$66, 0, Data!$H$2:$H$66, "&gt;1999", Data!$M$2:$M$66, "&lt;"&amp;'Cumulative distributions'!$A39)/COUNTIFS(Data!$M$2:$M$66, "&gt;0", Data!$AD$2:$AD$66, 0, Data!$H$2:$H$66, "&gt;1999")</f>
        <v>0</v>
      </c>
      <c r="AH39" s="0" t="n">
        <f aca="false">IF(AND(V39&gt;0.1, (NOT(V38&gt;0.1))), A39, AH38)</f>
        <v>0</v>
      </c>
    </row>
    <row r="40" customFormat="false" ht="12" hidden="false" customHeight="false" outlineLevel="0" collapsed="false">
      <c r="A40" s="0" t="n">
        <v>1998</v>
      </c>
      <c r="B40" s="0" t="n">
        <f aca="false">COUNTIF(Data!$M$2:$M$66, "&lt;" &amp; A40)/COUNT(Data!$M$2:$M$66)</f>
        <v>0.103448275862069</v>
      </c>
      <c r="C40" s="0" t="n">
        <f aca="false">COUNTIF(Data!$L$2:$L$66, "&lt;" &amp; A40)/COUNT(Data!$L$2:$L$66)</f>
        <v>0.0943396226415094</v>
      </c>
      <c r="E40" s="0" t="n">
        <f aca="false">COUNTIFS(Data!$D$2:$D$66, "AI", Data!$H$2:$H$66, "&lt;2000", Data!$M$2:$M$66, "&lt;"&amp;'Cumulative distributions'!$A40)/COUNTIFS(Data!$M$2:$M$66, "&gt;0", Data!$D$2:$D$66, "AI", Data!$H$2:$H$66, "&lt;2000")</f>
        <v>0.714285714285714</v>
      </c>
      <c r="F40" s="0" t="n">
        <f aca="false">COUNTIFS(Data!$D$2:$D$66, "AI", Data!$H$2:$H$66, "&gt;1999", Data!$M$2:$M$66, "&lt;"&amp;'Cumulative distributions'!$A40)/COUNTIFS(Data!$M$2:$M$66, "&gt;0", Data!$D$2:$D$66, "AI", Data!$H$2:$H$66, "&gt;1999")</f>
        <v>0</v>
      </c>
      <c r="G40" s="0" t="e">
        <f aca="false">COUNTIFS(Data!$D$2:$D$66, "AGI", Data!$H$2:$H$66, "&lt;2000", Data!$M$2:$M$66, "&lt;"&amp;'Cumulative distributions'!$A40)/COUNTIFS(Data!$M$2:$M$66, "&gt;0", Data!$D$2:$D$66, "AGI", Data!$H$2:$H$66, "&lt;2000")</f>
        <v>#DIV/0!</v>
      </c>
      <c r="H40" s="0" t="n">
        <f aca="false">COUNTIFS(Data!$D$2:$D$66, "AGI", Data!$H$2:$H$66, "&gt;1999", Data!$M$2:$M$66, "&lt;"&amp;'Cumulative distributions'!$A40)/COUNTIFS(Data!$M$2:$M$66, "&gt;0", Data!$D$2:$D$66, "AGI", Data!$H$2:$H$66, "&gt;1999")</f>
        <v>0</v>
      </c>
      <c r="I40" s="0" t="n">
        <f aca="false">COUNTIFS(Data!$D$2:$D$66, "Futurist", Data!$H$2:$H$66, "&lt;2000", Data!$M$2:$M$66, "&lt;"&amp;'Cumulative distributions'!$A40)/COUNTIFS(Data!$M$2:$M$66, "&gt;0", Data!$D$2:$D$66, "Futurist", Data!$H$2:$H$66, "&lt;2000")</f>
        <v>0</v>
      </c>
      <c r="J40" s="0" t="n">
        <f aca="false">COUNTIFS(Data!$D$2:$D$66, "Futurist", Data!$H$2:$H$66, "&gt;1999", Data!$M$2:$M$66, "&lt;"&amp;'Cumulative distributions'!$A40)/COUNTIFS(Data!$M$2:$M$66, "&gt;0", Data!$D$2:$D$66, "Futurist", Data!$H$2:$H$66, "&gt;1999")</f>
        <v>0</v>
      </c>
      <c r="K40" s="0" t="n">
        <f aca="false">COUNTIFS(Data!$D$2:$D$66, "Other", Data!$H$2:$H$66, "&lt;2000", Data!$M$2:$M$66, "&lt;"&amp;'Cumulative distributions'!$A40)/COUNTIFS(Data!$M$2:$M$66, "&gt;0", Data!$D$2:$D$66, "Other", Data!$H$2:$H$66, "&lt;2000")</f>
        <v>0.333333333333333</v>
      </c>
      <c r="L40" s="0" t="n">
        <f aca="false">COUNTIFS(Data!$D$2:$D$66, "Other", Data!$H$2:$H$66, "&gt;1999", Data!$M$2:$M$66, "&lt;"&amp;'Cumulative distributions'!$A40)/COUNTIFS(Data!$M$2:$M$66, "&gt;0", Data!$D$2:$D$66, "Other", Data!$H$2:$H$66, "&gt;1999")</f>
        <v>0</v>
      </c>
      <c r="N40" s="0" t="n">
        <f aca="false">COUNTIFS(Data!$D$2:$D$66, "AGI", Data!$M$2:$M$66, "&lt;"&amp;'Cumulative distributions'!$A40)/COUNTIFS(Data!$M$2:$M$66, "&gt;0", Data!$D$2:$D$66, "AGI")</f>
        <v>0</v>
      </c>
      <c r="O40" s="0" t="n">
        <f aca="false">COUNTIFS(Data!$D$2:$D$66, "AI", Data!$M$2:$M$66, "&lt;"&amp;'Cumulative distributions'!$A40)/COUNTIFS(Data!$M$2:$M$66, "&gt;0", Data!$D$2:$D$66, "AI")</f>
        <v>0.227272727272727</v>
      </c>
      <c r="P40" s="0" t="n">
        <f aca="false">COUNTIFS(Data!$D$2:$D$66, "Futurist", Data!$M$2:$M$66, "&lt;"&amp;'Cumulative distributions'!$A40)/COUNTIFS(Data!$M$2:$M$66, "&gt;0", Data!$D$2:$D$66, "Futurist")</f>
        <v>0</v>
      </c>
      <c r="Q40" s="0" t="n">
        <f aca="false">COUNTIFS(Data!$D$2:$D$66, "Other", Data!$M$2:$M$66, "&lt;"&amp;'Cumulative distributions'!$A40)/COUNTIFS(Data!$M$2:$M$66, "&gt;0", Data!$D$2:$D$66, "Other")</f>
        <v>0.125</v>
      </c>
      <c r="S40" s="0" t="n">
        <f aca="false">COUNTIFS(Data!$H$2:$H$66, "&lt;2000", Data!$M$2:$M$66, "&lt;"&amp;'Cumulative distributions'!$A40)/COUNTIFS(Data!$M$2:$M$66, "&gt;0", Data!$H$2:$H$66, "&lt;2000")</f>
        <v>0.333333333333333</v>
      </c>
      <c r="T40" s="0" t="n">
        <f aca="false">COUNTIFS(Data!$H$2:$H$66, "&gt;1999", Data!$M$2:$M$66, "&lt;"&amp;'Cumulative distributions'!$A40)/COUNTIFS(Data!$M$2:$M$66, "&gt;0", Data!$H$2:$H$66, "&gt;1999")</f>
        <v>0</v>
      </c>
      <c r="V40" s="0" t="n">
        <f aca="false">COUNTIFS(Data!$AD$2:$AD$66, 1, Data!$H$2:$H$66, "&gt;1999", Data!$M$2:$M$66, "&lt;"&amp;'Cumulative distributions'!$A40)/COUNTIFS(Data!$M$2:$M$66, "&gt;0", Data!$AD$2:$AD$66, 1, Data!$H$2:$H$66, "&gt;1999")</f>
        <v>0</v>
      </c>
      <c r="W40" s="0" t="n">
        <f aca="false">COUNTIFS(Data!$AD$2:$AD$66, 0, Data!$H$2:$H$66, "&gt;1999", Data!$M$2:$M$66, "&lt;"&amp;'Cumulative distributions'!$A40)/COUNTIFS(Data!$M$2:$M$66, "&gt;0", Data!$AD$2:$AD$66, 0, Data!$H$2:$H$66, "&gt;1999")</f>
        <v>0</v>
      </c>
      <c r="AH40" s="0" t="n">
        <f aca="false">IF(AND(V40&gt;0.1, (NOT(V39&gt;0.1))), A40, AH39)</f>
        <v>0</v>
      </c>
    </row>
    <row r="41" customFormat="false" ht="12" hidden="false" customHeight="false" outlineLevel="0" collapsed="false">
      <c r="A41" s="0" t="n">
        <v>1999</v>
      </c>
      <c r="B41" s="0" t="n">
        <f aca="false">COUNTIF(Data!$M$2:$M$66, "&lt;" &amp; A41)/COUNT(Data!$M$2:$M$66)</f>
        <v>0.103448275862069</v>
      </c>
      <c r="C41" s="0" t="n">
        <f aca="false">COUNTIF(Data!$L$2:$L$66, "&lt;" &amp; A41)/COUNT(Data!$L$2:$L$66)</f>
        <v>0.0943396226415094</v>
      </c>
      <c r="E41" s="0" t="n">
        <f aca="false">COUNTIFS(Data!$D$2:$D$66, "AI", Data!$H$2:$H$66, "&lt;2000", Data!$M$2:$M$66, "&lt;"&amp;'Cumulative distributions'!$A41)/COUNTIFS(Data!$M$2:$M$66, "&gt;0", Data!$D$2:$D$66, "AI", Data!$H$2:$H$66, "&lt;2000")</f>
        <v>0.714285714285714</v>
      </c>
      <c r="F41" s="0" t="n">
        <f aca="false">COUNTIFS(Data!$D$2:$D$66, "AI", Data!$H$2:$H$66, "&gt;1999", Data!$M$2:$M$66, "&lt;"&amp;'Cumulative distributions'!$A41)/COUNTIFS(Data!$M$2:$M$66, "&gt;0", Data!$D$2:$D$66, "AI", Data!$H$2:$H$66, "&gt;1999")</f>
        <v>0</v>
      </c>
      <c r="G41" s="0" t="e">
        <f aca="false">COUNTIFS(Data!$D$2:$D$66, "AGI", Data!$H$2:$H$66, "&lt;2000", Data!$M$2:$M$66, "&lt;"&amp;'Cumulative distributions'!$A41)/COUNTIFS(Data!$M$2:$M$66, "&gt;0", Data!$D$2:$D$66, "AGI", Data!$H$2:$H$66, "&lt;2000")</f>
        <v>#DIV/0!</v>
      </c>
      <c r="H41" s="0" t="n">
        <f aca="false">COUNTIFS(Data!$D$2:$D$66, "AGI", Data!$H$2:$H$66, "&gt;1999", Data!$M$2:$M$66, "&lt;"&amp;'Cumulative distributions'!$A41)/COUNTIFS(Data!$M$2:$M$66, "&gt;0", Data!$D$2:$D$66, "AGI", Data!$H$2:$H$66, "&gt;1999")</f>
        <v>0</v>
      </c>
      <c r="I41" s="0" t="n">
        <f aca="false">COUNTIFS(Data!$D$2:$D$66, "Futurist", Data!$H$2:$H$66, "&lt;2000", Data!$M$2:$M$66, "&lt;"&amp;'Cumulative distributions'!$A41)/COUNTIFS(Data!$M$2:$M$66, "&gt;0", Data!$D$2:$D$66, "Futurist", Data!$H$2:$H$66, "&lt;2000")</f>
        <v>0</v>
      </c>
      <c r="J41" s="0" t="n">
        <f aca="false">COUNTIFS(Data!$D$2:$D$66, "Futurist", Data!$H$2:$H$66, "&gt;1999", Data!$M$2:$M$66, "&lt;"&amp;'Cumulative distributions'!$A41)/COUNTIFS(Data!$M$2:$M$66, "&gt;0", Data!$D$2:$D$66, "Futurist", Data!$H$2:$H$66, "&gt;1999")</f>
        <v>0</v>
      </c>
      <c r="K41" s="0" t="n">
        <f aca="false">COUNTIFS(Data!$D$2:$D$66, "Other", Data!$H$2:$H$66, "&lt;2000", Data!$M$2:$M$66, "&lt;"&amp;'Cumulative distributions'!$A41)/COUNTIFS(Data!$M$2:$M$66, "&gt;0", Data!$D$2:$D$66, "Other", Data!$H$2:$H$66, "&lt;2000")</f>
        <v>0.333333333333333</v>
      </c>
      <c r="L41" s="0" t="n">
        <f aca="false">COUNTIFS(Data!$D$2:$D$66, "Other", Data!$H$2:$H$66, "&gt;1999", Data!$M$2:$M$66, "&lt;"&amp;'Cumulative distributions'!$A41)/COUNTIFS(Data!$M$2:$M$66, "&gt;0", Data!$D$2:$D$66, "Other", Data!$H$2:$H$66, "&gt;1999")</f>
        <v>0</v>
      </c>
      <c r="N41" s="0" t="n">
        <f aca="false">COUNTIFS(Data!$D$2:$D$66, "AGI", Data!$M$2:$M$66, "&lt;"&amp;'Cumulative distributions'!$A41)/COUNTIFS(Data!$M$2:$M$66, "&gt;0", Data!$D$2:$D$66, "AGI")</f>
        <v>0</v>
      </c>
      <c r="O41" s="0" t="n">
        <f aca="false">COUNTIFS(Data!$D$2:$D$66, "AI", Data!$M$2:$M$66, "&lt;"&amp;'Cumulative distributions'!$A41)/COUNTIFS(Data!$M$2:$M$66, "&gt;0", Data!$D$2:$D$66, "AI")</f>
        <v>0.227272727272727</v>
      </c>
      <c r="P41" s="0" t="n">
        <f aca="false">COUNTIFS(Data!$D$2:$D$66, "Futurist", Data!$M$2:$M$66, "&lt;"&amp;'Cumulative distributions'!$A41)/COUNTIFS(Data!$M$2:$M$66, "&gt;0", Data!$D$2:$D$66, "Futurist")</f>
        <v>0</v>
      </c>
      <c r="Q41" s="0" t="n">
        <f aca="false">COUNTIFS(Data!$D$2:$D$66, "Other", Data!$M$2:$M$66, "&lt;"&amp;'Cumulative distributions'!$A41)/COUNTIFS(Data!$M$2:$M$66, "&gt;0", Data!$D$2:$D$66, "Other")</f>
        <v>0.125</v>
      </c>
      <c r="S41" s="0" t="n">
        <f aca="false">COUNTIFS(Data!$H$2:$H$66, "&lt;2000", Data!$M$2:$M$66, "&lt;"&amp;'Cumulative distributions'!$A41)/COUNTIFS(Data!$M$2:$M$66, "&gt;0", Data!$H$2:$H$66, "&lt;2000")</f>
        <v>0.333333333333333</v>
      </c>
      <c r="T41" s="0" t="n">
        <f aca="false">COUNTIFS(Data!$H$2:$H$66, "&gt;1999", Data!$M$2:$M$66, "&lt;"&amp;'Cumulative distributions'!$A41)/COUNTIFS(Data!$M$2:$M$66, "&gt;0", Data!$H$2:$H$66, "&gt;1999")</f>
        <v>0</v>
      </c>
      <c r="V41" s="0" t="n">
        <f aca="false">COUNTIFS(Data!$AD$2:$AD$66, 1, Data!$H$2:$H$66, "&gt;1999", Data!$M$2:$M$66, "&lt;"&amp;'Cumulative distributions'!$A41)/COUNTIFS(Data!$M$2:$M$66, "&gt;0", Data!$AD$2:$AD$66, 1, Data!$H$2:$H$66, "&gt;1999")</f>
        <v>0</v>
      </c>
      <c r="W41" s="0" t="n">
        <f aca="false">COUNTIFS(Data!$AD$2:$AD$66, 0, Data!$H$2:$H$66, "&gt;1999", Data!$M$2:$M$66, "&lt;"&amp;'Cumulative distributions'!$A41)/COUNTIFS(Data!$M$2:$M$66, "&gt;0", Data!$AD$2:$AD$66, 0, Data!$H$2:$H$66, "&gt;1999")</f>
        <v>0</v>
      </c>
      <c r="AH41" s="0" t="n">
        <f aca="false">IF(AND(V41&gt;0.1, (NOT(V40&gt;0.1))), A41, AH40)</f>
        <v>0</v>
      </c>
    </row>
    <row r="42" customFormat="false" ht="12" hidden="false" customHeight="false" outlineLevel="0" collapsed="false">
      <c r="A42" s="0" t="n">
        <v>2000</v>
      </c>
      <c r="B42" s="0" t="n">
        <f aca="false">COUNTIF(Data!$M$2:$M$66, "&lt;" &amp; A42)/COUNT(Data!$M$2:$M$66)</f>
        <v>0.103448275862069</v>
      </c>
      <c r="C42" s="0" t="n">
        <f aca="false">COUNTIF(Data!$L$2:$L$66, "&lt;" &amp; A42)/COUNT(Data!$L$2:$L$66)</f>
        <v>0.0943396226415094</v>
      </c>
      <c r="E42" s="0" t="n">
        <f aca="false">COUNTIFS(Data!$D$2:$D$66, "AI", Data!$H$2:$H$66, "&lt;2000", Data!$M$2:$M$66, "&lt;"&amp;'Cumulative distributions'!$A42)/COUNTIFS(Data!$M$2:$M$66, "&gt;0", Data!$D$2:$D$66, "AI", Data!$H$2:$H$66, "&lt;2000")</f>
        <v>0.714285714285714</v>
      </c>
      <c r="F42" s="0" t="n">
        <f aca="false">COUNTIFS(Data!$D$2:$D$66, "AI", Data!$H$2:$H$66, "&gt;1999", Data!$M$2:$M$66, "&lt;"&amp;'Cumulative distributions'!$A42)/COUNTIFS(Data!$M$2:$M$66, "&gt;0", Data!$D$2:$D$66, "AI", Data!$H$2:$H$66, "&gt;1999")</f>
        <v>0</v>
      </c>
      <c r="G42" s="0" t="e">
        <f aca="false">COUNTIFS(Data!$D$2:$D$66, "AGI", Data!$H$2:$H$66, "&lt;2000", Data!$M$2:$M$66, "&lt;"&amp;'Cumulative distributions'!$A42)/COUNTIFS(Data!$M$2:$M$66, "&gt;0", Data!$D$2:$D$66, "AGI", Data!$H$2:$H$66, "&lt;2000")</f>
        <v>#DIV/0!</v>
      </c>
      <c r="H42" s="0" t="n">
        <f aca="false">COUNTIFS(Data!$D$2:$D$66, "AGI", Data!$H$2:$H$66, "&gt;1999", Data!$M$2:$M$66, "&lt;"&amp;'Cumulative distributions'!$A42)/COUNTIFS(Data!$M$2:$M$66, "&gt;0", Data!$D$2:$D$66, "AGI", Data!$H$2:$H$66, "&gt;1999")</f>
        <v>0</v>
      </c>
      <c r="I42" s="0" t="n">
        <f aca="false">COUNTIFS(Data!$D$2:$D$66, "Futurist", Data!$H$2:$H$66, "&lt;2000", Data!$M$2:$M$66, "&lt;"&amp;'Cumulative distributions'!$A42)/COUNTIFS(Data!$M$2:$M$66, "&gt;0", Data!$D$2:$D$66, "Futurist", Data!$H$2:$H$66, "&lt;2000")</f>
        <v>0</v>
      </c>
      <c r="J42" s="0" t="n">
        <f aca="false">COUNTIFS(Data!$D$2:$D$66, "Futurist", Data!$H$2:$H$66, "&gt;1999", Data!$M$2:$M$66, "&lt;"&amp;'Cumulative distributions'!$A42)/COUNTIFS(Data!$M$2:$M$66, "&gt;0", Data!$D$2:$D$66, "Futurist", Data!$H$2:$H$66, "&gt;1999")</f>
        <v>0</v>
      </c>
      <c r="K42" s="0" t="n">
        <f aca="false">COUNTIFS(Data!$D$2:$D$66, "Other", Data!$H$2:$H$66, "&lt;2000", Data!$M$2:$M$66, "&lt;"&amp;'Cumulative distributions'!$A42)/COUNTIFS(Data!$M$2:$M$66, "&gt;0", Data!$D$2:$D$66, "Other", Data!$H$2:$H$66, "&lt;2000")</f>
        <v>0.333333333333333</v>
      </c>
      <c r="L42" s="0" t="n">
        <f aca="false">COUNTIFS(Data!$D$2:$D$66, "Other", Data!$H$2:$H$66, "&gt;1999", Data!$M$2:$M$66, "&lt;"&amp;'Cumulative distributions'!$A42)/COUNTIFS(Data!$M$2:$M$66, "&gt;0", Data!$D$2:$D$66, "Other", Data!$H$2:$H$66, "&gt;1999")</f>
        <v>0</v>
      </c>
      <c r="N42" s="0" t="n">
        <f aca="false">COUNTIFS(Data!$D$2:$D$66, "AGI", Data!$M$2:$M$66, "&lt;"&amp;'Cumulative distributions'!$A42)/COUNTIFS(Data!$M$2:$M$66, "&gt;0", Data!$D$2:$D$66, "AGI")</f>
        <v>0</v>
      </c>
      <c r="O42" s="0" t="n">
        <f aca="false">COUNTIFS(Data!$D$2:$D$66, "AI", Data!$M$2:$M$66, "&lt;"&amp;'Cumulative distributions'!$A42)/COUNTIFS(Data!$M$2:$M$66, "&gt;0", Data!$D$2:$D$66, "AI")</f>
        <v>0.227272727272727</v>
      </c>
      <c r="P42" s="0" t="n">
        <f aca="false">COUNTIFS(Data!$D$2:$D$66, "Futurist", Data!$M$2:$M$66, "&lt;"&amp;'Cumulative distributions'!$A42)/COUNTIFS(Data!$M$2:$M$66, "&gt;0", Data!$D$2:$D$66, "Futurist")</f>
        <v>0</v>
      </c>
      <c r="Q42" s="0" t="n">
        <f aca="false">COUNTIFS(Data!$D$2:$D$66, "Other", Data!$M$2:$M$66, "&lt;"&amp;'Cumulative distributions'!$A42)/COUNTIFS(Data!$M$2:$M$66, "&gt;0", Data!$D$2:$D$66, "Other")</f>
        <v>0.125</v>
      </c>
      <c r="S42" s="0" t="n">
        <f aca="false">COUNTIFS(Data!$H$2:$H$66, "&lt;2000", Data!$M$2:$M$66, "&lt;"&amp;'Cumulative distributions'!$A42)/COUNTIFS(Data!$M$2:$M$66, "&gt;0", Data!$H$2:$H$66, "&lt;2000")</f>
        <v>0.333333333333333</v>
      </c>
      <c r="T42" s="0" t="n">
        <f aca="false">COUNTIFS(Data!$H$2:$H$66, "&gt;1999", Data!$M$2:$M$66, "&lt;"&amp;'Cumulative distributions'!$A42)/COUNTIFS(Data!$M$2:$M$66, "&gt;0", Data!$H$2:$H$66, "&gt;1999")</f>
        <v>0</v>
      </c>
      <c r="V42" s="0" t="n">
        <f aca="false">COUNTIFS(Data!$AD$2:$AD$66, 1, Data!$H$2:$H$66, "&gt;1999", Data!$M$2:$M$66, "&lt;"&amp;'Cumulative distributions'!$A42)/COUNTIFS(Data!$M$2:$M$66, "&gt;0", Data!$AD$2:$AD$66, 1, Data!$H$2:$H$66, "&gt;1999")</f>
        <v>0</v>
      </c>
      <c r="W42" s="0" t="n">
        <f aca="false">COUNTIFS(Data!$AD$2:$AD$66, 0, Data!$H$2:$H$66, "&gt;1999", Data!$M$2:$M$66, "&lt;"&amp;'Cumulative distributions'!$A42)/COUNTIFS(Data!$M$2:$M$66, "&gt;0", Data!$AD$2:$AD$66, 0, Data!$H$2:$H$66, "&gt;1999")</f>
        <v>0</v>
      </c>
      <c r="AH42" s="0" t="n">
        <f aca="false">IF(AND(V42&gt;0.1, (NOT(V41&gt;0.1))), A42, AH41)</f>
        <v>0</v>
      </c>
    </row>
    <row r="43" customFormat="false" ht="12" hidden="false" customHeight="false" outlineLevel="0" collapsed="false">
      <c r="A43" s="0" t="n">
        <v>2001</v>
      </c>
      <c r="B43" s="0" t="n">
        <f aca="false">COUNTIF(Data!$M$2:$M$66, "&lt;" &amp; A43)/COUNT(Data!$M$2:$M$66)</f>
        <v>0.103448275862069</v>
      </c>
      <c r="C43" s="0" t="n">
        <f aca="false">COUNTIF(Data!$L$2:$L$66, "&lt;" &amp; A43)/COUNT(Data!$L$2:$L$66)</f>
        <v>0.0943396226415094</v>
      </c>
      <c r="E43" s="0" t="n">
        <f aca="false">COUNTIFS(Data!$D$2:$D$66, "AI", Data!$H$2:$H$66, "&lt;2000", Data!$M$2:$M$66, "&lt;"&amp;'Cumulative distributions'!$A43)/COUNTIFS(Data!$M$2:$M$66, "&gt;0", Data!$D$2:$D$66, "AI", Data!$H$2:$H$66, "&lt;2000")</f>
        <v>0.714285714285714</v>
      </c>
      <c r="F43" s="0" t="n">
        <f aca="false">COUNTIFS(Data!$D$2:$D$66, "AI", Data!$H$2:$H$66, "&gt;1999", Data!$M$2:$M$66, "&lt;"&amp;'Cumulative distributions'!$A43)/COUNTIFS(Data!$M$2:$M$66, "&gt;0", Data!$D$2:$D$66, "AI", Data!$H$2:$H$66, "&gt;1999")</f>
        <v>0</v>
      </c>
      <c r="G43" s="0" t="e">
        <f aca="false">COUNTIFS(Data!$D$2:$D$66, "AGI", Data!$H$2:$H$66, "&lt;2000", Data!$M$2:$M$66, "&lt;"&amp;'Cumulative distributions'!$A43)/COUNTIFS(Data!$M$2:$M$66, "&gt;0", Data!$D$2:$D$66, "AGI", Data!$H$2:$H$66, "&lt;2000")</f>
        <v>#DIV/0!</v>
      </c>
      <c r="H43" s="0" t="n">
        <f aca="false">COUNTIFS(Data!$D$2:$D$66, "AGI", Data!$H$2:$H$66, "&gt;1999", Data!$M$2:$M$66, "&lt;"&amp;'Cumulative distributions'!$A43)/COUNTIFS(Data!$M$2:$M$66, "&gt;0", Data!$D$2:$D$66, "AGI", Data!$H$2:$H$66, "&gt;1999")</f>
        <v>0</v>
      </c>
      <c r="I43" s="0" t="n">
        <f aca="false">COUNTIFS(Data!$D$2:$D$66, "Futurist", Data!$H$2:$H$66, "&lt;2000", Data!$M$2:$M$66, "&lt;"&amp;'Cumulative distributions'!$A43)/COUNTIFS(Data!$M$2:$M$66, "&gt;0", Data!$D$2:$D$66, "Futurist", Data!$H$2:$H$66, "&lt;2000")</f>
        <v>0</v>
      </c>
      <c r="J43" s="0" t="n">
        <f aca="false">COUNTIFS(Data!$D$2:$D$66, "Futurist", Data!$H$2:$H$66, "&gt;1999", Data!$M$2:$M$66, "&lt;"&amp;'Cumulative distributions'!$A43)/COUNTIFS(Data!$M$2:$M$66, "&gt;0", Data!$D$2:$D$66, "Futurist", Data!$H$2:$H$66, "&gt;1999")</f>
        <v>0</v>
      </c>
      <c r="K43" s="0" t="n">
        <f aca="false">COUNTIFS(Data!$D$2:$D$66, "Other", Data!$H$2:$H$66, "&lt;2000", Data!$M$2:$M$66, "&lt;"&amp;'Cumulative distributions'!$A43)/COUNTIFS(Data!$M$2:$M$66, "&gt;0", Data!$D$2:$D$66, "Other", Data!$H$2:$H$66, "&lt;2000")</f>
        <v>0.333333333333333</v>
      </c>
      <c r="L43" s="0" t="n">
        <f aca="false">COUNTIFS(Data!$D$2:$D$66, "Other", Data!$H$2:$H$66, "&gt;1999", Data!$M$2:$M$66, "&lt;"&amp;'Cumulative distributions'!$A43)/COUNTIFS(Data!$M$2:$M$66, "&gt;0", Data!$D$2:$D$66, "Other", Data!$H$2:$H$66, "&gt;1999")</f>
        <v>0</v>
      </c>
      <c r="N43" s="0" t="n">
        <f aca="false">COUNTIFS(Data!$D$2:$D$66, "AGI", Data!$M$2:$M$66, "&lt;"&amp;'Cumulative distributions'!$A43)/COUNTIFS(Data!$M$2:$M$66, "&gt;0", Data!$D$2:$D$66, "AGI")</f>
        <v>0</v>
      </c>
      <c r="O43" s="0" t="n">
        <f aca="false">COUNTIFS(Data!$D$2:$D$66, "AI", Data!$M$2:$M$66, "&lt;"&amp;'Cumulative distributions'!$A43)/COUNTIFS(Data!$M$2:$M$66, "&gt;0", Data!$D$2:$D$66, "AI")</f>
        <v>0.227272727272727</v>
      </c>
      <c r="P43" s="0" t="n">
        <f aca="false">COUNTIFS(Data!$D$2:$D$66, "Futurist", Data!$M$2:$M$66, "&lt;"&amp;'Cumulative distributions'!$A43)/COUNTIFS(Data!$M$2:$M$66, "&gt;0", Data!$D$2:$D$66, "Futurist")</f>
        <v>0</v>
      </c>
      <c r="Q43" s="0" t="n">
        <f aca="false">COUNTIFS(Data!$D$2:$D$66, "Other", Data!$M$2:$M$66, "&lt;"&amp;'Cumulative distributions'!$A43)/COUNTIFS(Data!$M$2:$M$66, "&gt;0", Data!$D$2:$D$66, "Other")</f>
        <v>0.125</v>
      </c>
      <c r="S43" s="0" t="n">
        <f aca="false">COUNTIFS(Data!$H$2:$H$66, "&lt;2000", Data!$M$2:$M$66, "&lt;"&amp;'Cumulative distributions'!$A43)/COUNTIFS(Data!$M$2:$M$66, "&gt;0", Data!$H$2:$H$66, "&lt;2000")</f>
        <v>0.333333333333333</v>
      </c>
      <c r="T43" s="0" t="n">
        <f aca="false">COUNTIFS(Data!$H$2:$H$66, "&gt;1999", Data!$M$2:$M$66, "&lt;"&amp;'Cumulative distributions'!$A43)/COUNTIFS(Data!$M$2:$M$66, "&gt;0", Data!$H$2:$H$66, "&gt;1999")</f>
        <v>0</v>
      </c>
      <c r="V43" s="0" t="n">
        <f aca="false">COUNTIFS(Data!$AD$2:$AD$66, 1, Data!$H$2:$H$66, "&gt;1999", Data!$M$2:$M$66, "&lt;"&amp;'Cumulative distributions'!$A43)/COUNTIFS(Data!$M$2:$M$66, "&gt;0", Data!$AD$2:$AD$66, 1, Data!$H$2:$H$66, "&gt;1999")</f>
        <v>0</v>
      </c>
      <c r="W43" s="0" t="n">
        <f aca="false">COUNTIFS(Data!$AD$2:$AD$66, 0, Data!$H$2:$H$66, "&gt;1999", Data!$M$2:$M$66, "&lt;"&amp;'Cumulative distributions'!$A43)/COUNTIFS(Data!$M$2:$M$66, "&gt;0", Data!$AD$2:$AD$66, 0, Data!$H$2:$H$66, "&gt;1999")</f>
        <v>0</v>
      </c>
      <c r="AH43" s="0" t="n">
        <f aca="false">IF(AND(V43&gt;0.1, (NOT(V42&gt;0.1))), A43, AH42)</f>
        <v>0</v>
      </c>
    </row>
    <row r="44" customFormat="false" ht="12" hidden="false" customHeight="false" outlineLevel="0" collapsed="false">
      <c r="A44" s="0" t="n">
        <v>2002</v>
      </c>
      <c r="B44" s="0" t="n">
        <f aca="false">COUNTIF(Data!$M$2:$M$66, "&lt;" &amp; A44)/COUNT(Data!$M$2:$M$66)</f>
        <v>0.103448275862069</v>
      </c>
      <c r="C44" s="0" t="n">
        <f aca="false">COUNTIF(Data!$L$2:$L$66, "&lt;" &amp; A44)/COUNT(Data!$L$2:$L$66)</f>
        <v>0.0943396226415094</v>
      </c>
      <c r="E44" s="0" t="n">
        <f aca="false">COUNTIFS(Data!$D$2:$D$66, "AI", Data!$H$2:$H$66, "&lt;2000", Data!$M$2:$M$66, "&lt;"&amp;'Cumulative distributions'!$A44)/COUNTIFS(Data!$M$2:$M$66, "&gt;0", Data!$D$2:$D$66, "AI", Data!$H$2:$H$66, "&lt;2000")</f>
        <v>0.714285714285714</v>
      </c>
      <c r="F44" s="0" t="n">
        <f aca="false">COUNTIFS(Data!$D$2:$D$66, "AI", Data!$H$2:$H$66, "&gt;1999", Data!$M$2:$M$66, "&lt;"&amp;'Cumulative distributions'!$A44)/COUNTIFS(Data!$M$2:$M$66, "&gt;0", Data!$D$2:$D$66, "AI", Data!$H$2:$H$66, "&gt;1999")</f>
        <v>0</v>
      </c>
      <c r="G44" s="0" t="e">
        <f aca="false">COUNTIFS(Data!$D$2:$D$66, "AGI", Data!$H$2:$H$66, "&lt;2000", Data!$M$2:$M$66, "&lt;"&amp;'Cumulative distributions'!$A44)/COUNTIFS(Data!$M$2:$M$66, "&gt;0", Data!$D$2:$D$66, "AGI", Data!$H$2:$H$66, "&lt;2000")</f>
        <v>#DIV/0!</v>
      </c>
      <c r="H44" s="0" t="n">
        <f aca="false">COUNTIFS(Data!$D$2:$D$66, "AGI", Data!$H$2:$H$66, "&gt;1999", Data!$M$2:$M$66, "&lt;"&amp;'Cumulative distributions'!$A44)/COUNTIFS(Data!$M$2:$M$66, "&gt;0", Data!$D$2:$D$66, "AGI", Data!$H$2:$H$66, "&gt;1999")</f>
        <v>0</v>
      </c>
      <c r="I44" s="0" t="n">
        <f aca="false">COUNTIFS(Data!$D$2:$D$66, "Futurist", Data!$H$2:$H$66, "&lt;2000", Data!$M$2:$M$66, "&lt;"&amp;'Cumulative distributions'!$A44)/COUNTIFS(Data!$M$2:$M$66, "&gt;0", Data!$D$2:$D$66, "Futurist", Data!$H$2:$H$66, "&lt;2000")</f>
        <v>0</v>
      </c>
      <c r="J44" s="0" t="n">
        <f aca="false">COUNTIFS(Data!$D$2:$D$66, "Futurist", Data!$H$2:$H$66, "&gt;1999", Data!$M$2:$M$66, "&lt;"&amp;'Cumulative distributions'!$A44)/COUNTIFS(Data!$M$2:$M$66, "&gt;0", Data!$D$2:$D$66, "Futurist", Data!$H$2:$H$66, "&gt;1999")</f>
        <v>0</v>
      </c>
      <c r="K44" s="0" t="n">
        <f aca="false">COUNTIFS(Data!$D$2:$D$66, "Other", Data!$H$2:$H$66, "&lt;2000", Data!$M$2:$M$66, "&lt;"&amp;'Cumulative distributions'!$A44)/COUNTIFS(Data!$M$2:$M$66, "&gt;0", Data!$D$2:$D$66, "Other", Data!$H$2:$H$66, "&lt;2000")</f>
        <v>0.333333333333333</v>
      </c>
      <c r="L44" s="0" t="n">
        <f aca="false">COUNTIFS(Data!$D$2:$D$66, "Other", Data!$H$2:$H$66, "&gt;1999", Data!$M$2:$M$66, "&lt;"&amp;'Cumulative distributions'!$A44)/COUNTIFS(Data!$M$2:$M$66, "&gt;0", Data!$D$2:$D$66, "Other", Data!$H$2:$H$66, "&gt;1999")</f>
        <v>0</v>
      </c>
      <c r="N44" s="0" t="n">
        <f aca="false">COUNTIFS(Data!$D$2:$D$66, "AGI", Data!$M$2:$M$66, "&lt;"&amp;'Cumulative distributions'!$A44)/COUNTIFS(Data!$M$2:$M$66, "&gt;0", Data!$D$2:$D$66, "AGI")</f>
        <v>0</v>
      </c>
      <c r="O44" s="0" t="n">
        <f aca="false">COUNTIFS(Data!$D$2:$D$66, "AI", Data!$M$2:$M$66, "&lt;"&amp;'Cumulative distributions'!$A44)/COUNTIFS(Data!$M$2:$M$66, "&gt;0", Data!$D$2:$D$66, "AI")</f>
        <v>0.227272727272727</v>
      </c>
      <c r="P44" s="0" t="n">
        <f aca="false">COUNTIFS(Data!$D$2:$D$66, "Futurist", Data!$M$2:$M$66, "&lt;"&amp;'Cumulative distributions'!$A44)/COUNTIFS(Data!$M$2:$M$66, "&gt;0", Data!$D$2:$D$66, "Futurist")</f>
        <v>0</v>
      </c>
      <c r="Q44" s="0" t="n">
        <f aca="false">COUNTIFS(Data!$D$2:$D$66, "Other", Data!$M$2:$M$66, "&lt;"&amp;'Cumulative distributions'!$A44)/COUNTIFS(Data!$M$2:$M$66, "&gt;0", Data!$D$2:$D$66, "Other")</f>
        <v>0.125</v>
      </c>
      <c r="S44" s="0" t="n">
        <f aca="false">COUNTIFS(Data!$H$2:$H$66, "&lt;2000", Data!$M$2:$M$66, "&lt;"&amp;'Cumulative distributions'!$A44)/COUNTIFS(Data!$M$2:$M$66, "&gt;0", Data!$H$2:$H$66, "&lt;2000")</f>
        <v>0.333333333333333</v>
      </c>
      <c r="T44" s="0" t="n">
        <f aca="false">COUNTIFS(Data!$H$2:$H$66, "&gt;1999", Data!$M$2:$M$66, "&lt;"&amp;'Cumulative distributions'!$A44)/COUNTIFS(Data!$M$2:$M$66, "&gt;0", Data!$H$2:$H$66, "&gt;1999")</f>
        <v>0</v>
      </c>
      <c r="V44" s="0" t="n">
        <f aca="false">COUNTIFS(Data!$AD$2:$AD$66, 1, Data!$H$2:$H$66, "&gt;1999", Data!$M$2:$M$66, "&lt;"&amp;'Cumulative distributions'!$A44)/COUNTIFS(Data!$M$2:$M$66, "&gt;0", Data!$AD$2:$AD$66, 1, Data!$H$2:$H$66, "&gt;1999")</f>
        <v>0</v>
      </c>
      <c r="W44" s="0" t="n">
        <f aca="false">COUNTIFS(Data!$AD$2:$AD$66, 0, Data!$H$2:$H$66, "&gt;1999", Data!$M$2:$M$66, "&lt;"&amp;'Cumulative distributions'!$A44)/COUNTIFS(Data!$M$2:$M$66, "&gt;0", Data!$AD$2:$AD$66, 0, Data!$H$2:$H$66, "&gt;1999")</f>
        <v>0</v>
      </c>
      <c r="AH44" s="0" t="n">
        <f aca="false">IF(AND(V44&gt;0.1, (NOT(V43&gt;0.1))), A44, AH43)</f>
        <v>0</v>
      </c>
    </row>
    <row r="45" customFormat="false" ht="12" hidden="false" customHeight="false" outlineLevel="0" collapsed="false">
      <c r="A45" s="0" t="n">
        <v>2003</v>
      </c>
      <c r="B45" s="0" t="n">
        <f aca="false">COUNTIF(Data!$M$2:$M$66, "&lt;" &amp; A45)/COUNT(Data!$M$2:$M$66)</f>
        <v>0.103448275862069</v>
      </c>
      <c r="C45" s="0" t="n">
        <f aca="false">COUNTIF(Data!$L$2:$L$66, "&lt;" &amp; A45)/COUNT(Data!$L$2:$L$66)</f>
        <v>0.0943396226415094</v>
      </c>
      <c r="E45" s="0" t="n">
        <f aca="false">COUNTIFS(Data!$D$2:$D$66, "AI", Data!$H$2:$H$66, "&lt;2000", Data!$M$2:$M$66, "&lt;"&amp;'Cumulative distributions'!$A45)/COUNTIFS(Data!$M$2:$M$66, "&gt;0", Data!$D$2:$D$66, "AI", Data!$H$2:$H$66, "&lt;2000")</f>
        <v>0.714285714285714</v>
      </c>
      <c r="F45" s="0" t="n">
        <f aca="false">COUNTIFS(Data!$D$2:$D$66, "AI", Data!$H$2:$H$66, "&gt;1999", Data!$M$2:$M$66, "&lt;"&amp;'Cumulative distributions'!$A45)/COUNTIFS(Data!$M$2:$M$66, "&gt;0", Data!$D$2:$D$66, "AI", Data!$H$2:$H$66, "&gt;1999")</f>
        <v>0</v>
      </c>
      <c r="G45" s="0" t="e">
        <f aca="false">COUNTIFS(Data!$D$2:$D$66, "AGI", Data!$H$2:$H$66, "&lt;2000", Data!$M$2:$M$66, "&lt;"&amp;'Cumulative distributions'!$A45)/COUNTIFS(Data!$M$2:$M$66, "&gt;0", Data!$D$2:$D$66, "AGI", Data!$H$2:$H$66, "&lt;2000")</f>
        <v>#DIV/0!</v>
      </c>
      <c r="H45" s="0" t="n">
        <f aca="false">COUNTIFS(Data!$D$2:$D$66, "AGI", Data!$H$2:$H$66, "&gt;1999", Data!$M$2:$M$66, "&lt;"&amp;'Cumulative distributions'!$A45)/COUNTIFS(Data!$M$2:$M$66, "&gt;0", Data!$D$2:$D$66, "AGI", Data!$H$2:$H$66, "&gt;1999")</f>
        <v>0</v>
      </c>
      <c r="I45" s="0" t="n">
        <f aca="false">COUNTIFS(Data!$D$2:$D$66, "Futurist", Data!$H$2:$H$66, "&lt;2000", Data!$M$2:$M$66, "&lt;"&amp;'Cumulative distributions'!$A45)/COUNTIFS(Data!$M$2:$M$66, "&gt;0", Data!$D$2:$D$66, "Futurist", Data!$H$2:$H$66, "&lt;2000")</f>
        <v>0</v>
      </c>
      <c r="J45" s="0" t="n">
        <f aca="false">COUNTIFS(Data!$D$2:$D$66, "Futurist", Data!$H$2:$H$66, "&gt;1999", Data!$M$2:$M$66, "&lt;"&amp;'Cumulative distributions'!$A45)/COUNTIFS(Data!$M$2:$M$66, "&gt;0", Data!$D$2:$D$66, "Futurist", Data!$H$2:$H$66, "&gt;1999")</f>
        <v>0</v>
      </c>
      <c r="K45" s="0" t="n">
        <f aca="false">COUNTIFS(Data!$D$2:$D$66, "Other", Data!$H$2:$H$66, "&lt;2000", Data!$M$2:$M$66, "&lt;"&amp;'Cumulative distributions'!$A45)/COUNTIFS(Data!$M$2:$M$66, "&gt;0", Data!$D$2:$D$66, "Other", Data!$H$2:$H$66, "&lt;2000")</f>
        <v>0.333333333333333</v>
      </c>
      <c r="L45" s="0" t="n">
        <f aca="false">COUNTIFS(Data!$D$2:$D$66, "Other", Data!$H$2:$H$66, "&gt;1999", Data!$M$2:$M$66, "&lt;"&amp;'Cumulative distributions'!$A45)/COUNTIFS(Data!$M$2:$M$66, "&gt;0", Data!$D$2:$D$66, "Other", Data!$H$2:$H$66, "&gt;1999")</f>
        <v>0</v>
      </c>
      <c r="N45" s="0" t="n">
        <f aca="false">COUNTIFS(Data!$D$2:$D$66, "AGI", Data!$M$2:$M$66, "&lt;"&amp;'Cumulative distributions'!$A45)/COUNTIFS(Data!$M$2:$M$66, "&gt;0", Data!$D$2:$D$66, "AGI")</f>
        <v>0</v>
      </c>
      <c r="O45" s="0" t="n">
        <f aca="false">COUNTIFS(Data!$D$2:$D$66, "AI", Data!$M$2:$M$66, "&lt;"&amp;'Cumulative distributions'!$A45)/COUNTIFS(Data!$M$2:$M$66, "&gt;0", Data!$D$2:$D$66, "AI")</f>
        <v>0.227272727272727</v>
      </c>
      <c r="P45" s="0" t="n">
        <f aca="false">COUNTIFS(Data!$D$2:$D$66, "Futurist", Data!$M$2:$M$66, "&lt;"&amp;'Cumulative distributions'!$A45)/COUNTIFS(Data!$M$2:$M$66, "&gt;0", Data!$D$2:$D$66, "Futurist")</f>
        <v>0</v>
      </c>
      <c r="Q45" s="0" t="n">
        <f aca="false">COUNTIFS(Data!$D$2:$D$66, "Other", Data!$M$2:$M$66, "&lt;"&amp;'Cumulative distributions'!$A45)/COUNTIFS(Data!$M$2:$M$66, "&gt;0", Data!$D$2:$D$66, "Other")</f>
        <v>0.125</v>
      </c>
      <c r="S45" s="0" t="n">
        <f aca="false">COUNTIFS(Data!$H$2:$H$66, "&lt;2000", Data!$M$2:$M$66, "&lt;"&amp;'Cumulative distributions'!$A45)/COUNTIFS(Data!$M$2:$M$66, "&gt;0", Data!$H$2:$H$66, "&lt;2000")</f>
        <v>0.333333333333333</v>
      </c>
      <c r="T45" s="0" t="n">
        <f aca="false">COUNTIFS(Data!$H$2:$H$66, "&gt;1999", Data!$M$2:$M$66, "&lt;"&amp;'Cumulative distributions'!$A45)/COUNTIFS(Data!$M$2:$M$66, "&gt;0", Data!$H$2:$H$66, "&gt;1999")</f>
        <v>0</v>
      </c>
      <c r="V45" s="0" t="n">
        <f aca="false">COUNTIFS(Data!$AD$2:$AD$66, 1, Data!$H$2:$H$66, "&gt;1999", Data!$M$2:$M$66, "&lt;"&amp;'Cumulative distributions'!$A45)/COUNTIFS(Data!$M$2:$M$66, "&gt;0", Data!$AD$2:$AD$66, 1, Data!$H$2:$H$66, "&gt;1999")</f>
        <v>0</v>
      </c>
      <c r="W45" s="0" t="n">
        <f aca="false">COUNTIFS(Data!$AD$2:$AD$66, 0, Data!$H$2:$H$66, "&gt;1999", Data!$M$2:$M$66, "&lt;"&amp;'Cumulative distributions'!$A45)/COUNTIFS(Data!$M$2:$M$66, "&gt;0", Data!$AD$2:$AD$66, 0, Data!$H$2:$H$66, "&gt;1999")</f>
        <v>0</v>
      </c>
      <c r="AH45" s="0" t="n">
        <f aca="false">IF(AND(V45&gt;0.1, (NOT(V44&gt;0.1))), A45, AH44)</f>
        <v>0</v>
      </c>
    </row>
    <row r="46" customFormat="false" ht="12" hidden="false" customHeight="false" outlineLevel="0" collapsed="false">
      <c r="A46" s="0" t="n">
        <v>2004</v>
      </c>
      <c r="B46" s="0" t="n">
        <f aca="false">COUNTIF(Data!$M$2:$M$66, "&lt;" &amp; A46)/COUNT(Data!$M$2:$M$66)</f>
        <v>0.103448275862069</v>
      </c>
      <c r="C46" s="0" t="n">
        <f aca="false">COUNTIF(Data!$L$2:$L$66, "&lt;" &amp; A46)/COUNT(Data!$L$2:$L$66)</f>
        <v>0.0943396226415094</v>
      </c>
      <c r="E46" s="0" t="n">
        <f aca="false">COUNTIFS(Data!$D$2:$D$66, "AI", Data!$H$2:$H$66, "&lt;2000", Data!$M$2:$M$66, "&lt;"&amp;'Cumulative distributions'!$A46)/COUNTIFS(Data!$M$2:$M$66, "&gt;0", Data!$D$2:$D$66, "AI", Data!$H$2:$H$66, "&lt;2000")</f>
        <v>0.714285714285714</v>
      </c>
      <c r="F46" s="0" t="n">
        <f aca="false">COUNTIFS(Data!$D$2:$D$66, "AI", Data!$H$2:$H$66, "&gt;1999", Data!$M$2:$M$66, "&lt;"&amp;'Cumulative distributions'!$A46)/COUNTIFS(Data!$M$2:$M$66, "&gt;0", Data!$D$2:$D$66, "AI", Data!$H$2:$H$66, "&gt;1999")</f>
        <v>0</v>
      </c>
      <c r="G46" s="0" t="e">
        <f aca="false">COUNTIFS(Data!$D$2:$D$66, "AGI", Data!$H$2:$H$66, "&lt;2000", Data!$M$2:$M$66, "&lt;"&amp;'Cumulative distributions'!$A46)/COUNTIFS(Data!$M$2:$M$66, "&gt;0", Data!$D$2:$D$66, "AGI", Data!$H$2:$H$66, "&lt;2000")</f>
        <v>#DIV/0!</v>
      </c>
      <c r="H46" s="0" t="n">
        <f aca="false">COUNTIFS(Data!$D$2:$D$66, "AGI", Data!$H$2:$H$66, "&gt;1999", Data!$M$2:$M$66, "&lt;"&amp;'Cumulative distributions'!$A46)/COUNTIFS(Data!$M$2:$M$66, "&gt;0", Data!$D$2:$D$66, "AGI", Data!$H$2:$H$66, "&gt;1999")</f>
        <v>0</v>
      </c>
      <c r="I46" s="0" t="n">
        <f aca="false">COUNTIFS(Data!$D$2:$D$66, "Futurist", Data!$H$2:$H$66, "&lt;2000", Data!$M$2:$M$66, "&lt;"&amp;'Cumulative distributions'!$A46)/COUNTIFS(Data!$M$2:$M$66, "&gt;0", Data!$D$2:$D$66, "Futurist", Data!$H$2:$H$66, "&lt;2000")</f>
        <v>0</v>
      </c>
      <c r="J46" s="0" t="n">
        <f aca="false">COUNTIFS(Data!$D$2:$D$66, "Futurist", Data!$H$2:$H$66, "&gt;1999", Data!$M$2:$M$66, "&lt;"&amp;'Cumulative distributions'!$A46)/COUNTIFS(Data!$M$2:$M$66, "&gt;0", Data!$D$2:$D$66, "Futurist", Data!$H$2:$H$66, "&gt;1999")</f>
        <v>0</v>
      </c>
      <c r="K46" s="0" t="n">
        <f aca="false">COUNTIFS(Data!$D$2:$D$66, "Other", Data!$H$2:$H$66, "&lt;2000", Data!$M$2:$M$66, "&lt;"&amp;'Cumulative distributions'!$A46)/COUNTIFS(Data!$M$2:$M$66, "&gt;0", Data!$D$2:$D$66, "Other", Data!$H$2:$H$66, "&lt;2000")</f>
        <v>0.333333333333333</v>
      </c>
      <c r="L46" s="0" t="n">
        <f aca="false">COUNTIFS(Data!$D$2:$D$66, "Other", Data!$H$2:$H$66, "&gt;1999", Data!$M$2:$M$66, "&lt;"&amp;'Cumulative distributions'!$A46)/COUNTIFS(Data!$M$2:$M$66, "&gt;0", Data!$D$2:$D$66, "Other", Data!$H$2:$H$66, "&gt;1999")</f>
        <v>0</v>
      </c>
      <c r="N46" s="0" t="n">
        <f aca="false">COUNTIFS(Data!$D$2:$D$66, "AGI", Data!$M$2:$M$66, "&lt;"&amp;'Cumulative distributions'!$A46)/COUNTIFS(Data!$M$2:$M$66, "&gt;0", Data!$D$2:$D$66, "AGI")</f>
        <v>0</v>
      </c>
      <c r="O46" s="0" t="n">
        <f aca="false">COUNTIFS(Data!$D$2:$D$66, "AI", Data!$M$2:$M$66, "&lt;"&amp;'Cumulative distributions'!$A46)/COUNTIFS(Data!$M$2:$M$66, "&gt;0", Data!$D$2:$D$66, "AI")</f>
        <v>0.227272727272727</v>
      </c>
      <c r="P46" s="0" t="n">
        <f aca="false">COUNTIFS(Data!$D$2:$D$66, "Futurist", Data!$M$2:$M$66, "&lt;"&amp;'Cumulative distributions'!$A46)/COUNTIFS(Data!$M$2:$M$66, "&gt;0", Data!$D$2:$D$66, "Futurist")</f>
        <v>0</v>
      </c>
      <c r="Q46" s="0" t="n">
        <f aca="false">COUNTIFS(Data!$D$2:$D$66, "Other", Data!$M$2:$M$66, "&lt;"&amp;'Cumulative distributions'!$A46)/COUNTIFS(Data!$M$2:$M$66, "&gt;0", Data!$D$2:$D$66, "Other")</f>
        <v>0.125</v>
      </c>
      <c r="S46" s="0" t="n">
        <f aca="false">COUNTIFS(Data!$H$2:$H$66, "&lt;2000", Data!$M$2:$M$66, "&lt;"&amp;'Cumulative distributions'!$A46)/COUNTIFS(Data!$M$2:$M$66, "&gt;0", Data!$H$2:$H$66, "&lt;2000")</f>
        <v>0.333333333333333</v>
      </c>
      <c r="T46" s="0" t="n">
        <f aca="false">COUNTIFS(Data!$H$2:$H$66, "&gt;1999", Data!$M$2:$M$66, "&lt;"&amp;'Cumulative distributions'!$A46)/COUNTIFS(Data!$M$2:$M$66, "&gt;0", Data!$H$2:$H$66, "&gt;1999")</f>
        <v>0</v>
      </c>
      <c r="V46" s="0" t="n">
        <f aca="false">COUNTIFS(Data!$AD$2:$AD$66, 1, Data!$H$2:$H$66, "&gt;1999", Data!$M$2:$M$66, "&lt;"&amp;'Cumulative distributions'!$A46)/COUNTIFS(Data!$M$2:$M$66, "&gt;0", Data!$AD$2:$AD$66, 1, Data!$H$2:$H$66, "&gt;1999")</f>
        <v>0</v>
      </c>
      <c r="W46" s="0" t="n">
        <f aca="false">COUNTIFS(Data!$AD$2:$AD$66, 0, Data!$H$2:$H$66, "&gt;1999", Data!$M$2:$M$66, "&lt;"&amp;'Cumulative distributions'!$A46)/COUNTIFS(Data!$M$2:$M$66, "&gt;0", Data!$AD$2:$AD$66, 0, Data!$H$2:$H$66, "&gt;1999")</f>
        <v>0</v>
      </c>
      <c r="AH46" s="0" t="n">
        <f aca="false">IF(AND(V46&gt;0.1, (NOT(V45&gt;0.1))), A46, AH45)</f>
        <v>0</v>
      </c>
    </row>
    <row r="47" customFormat="false" ht="12" hidden="false" customHeight="false" outlineLevel="0" collapsed="false">
      <c r="A47" s="0" t="n">
        <v>2005</v>
      </c>
      <c r="B47" s="0" t="n">
        <f aca="false">COUNTIF(Data!$M$2:$M$66, "&lt;" &amp; A47)/COUNT(Data!$M$2:$M$66)</f>
        <v>0.103448275862069</v>
      </c>
      <c r="C47" s="0" t="n">
        <f aca="false">COUNTIF(Data!$L$2:$L$66, "&lt;" &amp; A47)/COUNT(Data!$L$2:$L$66)</f>
        <v>0.113207547169811</v>
      </c>
      <c r="E47" s="0" t="n">
        <f aca="false">COUNTIFS(Data!$D$2:$D$66, "AI", Data!$H$2:$H$66, "&lt;2000", Data!$M$2:$M$66, "&lt;"&amp;'Cumulative distributions'!$A47)/COUNTIFS(Data!$M$2:$M$66, "&gt;0", Data!$D$2:$D$66, "AI", Data!$H$2:$H$66, "&lt;2000")</f>
        <v>0.714285714285714</v>
      </c>
      <c r="F47" s="0" t="n">
        <f aca="false">COUNTIFS(Data!$D$2:$D$66, "AI", Data!$H$2:$H$66, "&gt;1999", Data!$M$2:$M$66, "&lt;"&amp;'Cumulative distributions'!$A47)/COUNTIFS(Data!$M$2:$M$66, "&gt;0", Data!$D$2:$D$66, "AI", Data!$H$2:$H$66, "&gt;1999")</f>
        <v>0</v>
      </c>
      <c r="G47" s="0" t="e">
        <f aca="false">COUNTIFS(Data!$D$2:$D$66, "AGI", Data!$H$2:$H$66, "&lt;2000", Data!$M$2:$M$66, "&lt;"&amp;'Cumulative distributions'!$A47)/COUNTIFS(Data!$M$2:$M$66, "&gt;0", Data!$D$2:$D$66, "AGI", Data!$H$2:$H$66, "&lt;2000")</f>
        <v>#DIV/0!</v>
      </c>
      <c r="H47" s="0" t="n">
        <f aca="false">COUNTIFS(Data!$D$2:$D$66, "AGI", Data!$H$2:$H$66, "&gt;1999", Data!$M$2:$M$66, "&lt;"&amp;'Cumulative distributions'!$A47)/COUNTIFS(Data!$M$2:$M$66, "&gt;0", Data!$D$2:$D$66, "AGI", Data!$H$2:$H$66, "&gt;1999")</f>
        <v>0</v>
      </c>
      <c r="I47" s="0" t="n">
        <f aca="false">COUNTIFS(Data!$D$2:$D$66, "Futurist", Data!$H$2:$H$66, "&lt;2000", Data!$M$2:$M$66, "&lt;"&amp;'Cumulative distributions'!$A47)/COUNTIFS(Data!$M$2:$M$66, "&gt;0", Data!$D$2:$D$66, "Futurist", Data!$H$2:$H$66, "&lt;2000")</f>
        <v>0</v>
      </c>
      <c r="J47" s="0" t="n">
        <f aca="false">COUNTIFS(Data!$D$2:$D$66, "Futurist", Data!$H$2:$H$66, "&gt;1999", Data!$M$2:$M$66, "&lt;"&amp;'Cumulative distributions'!$A47)/COUNTIFS(Data!$M$2:$M$66, "&gt;0", Data!$D$2:$D$66, "Futurist", Data!$H$2:$H$66, "&gt;1999")</f>
        <v>0</v>
      </c>
      <c r="K47" s="0" t="n">
        <f aca="false">COUNTIFS(Data!$D$2:$D$66, "Other", Data!$H$2:$H$66, "&lt;2000", Data!$M$2:$M$66, "&lt;"&amp;'Cumulative distributions'!$A47)/COUNTIFS(Data!$M$2:$M$66, "&gt;0", Data!$D$2:$D$66, "Other", Data!$H$2:$H$66, "&lt;2000")</f>
        <v>0.333333333333333</v>
      </c>
      <c r="L47" s="0" t="n">
        <f aca="false">COUNTIFS(Data!$D$2:$D$66, "Other", Data!$H$2:$H$66, "&gt;1999", Data!$M$2:$M$66, "&lt;"&amp;'Cumulative distributions'!$A47)/COUNTIFS(Data!$M$2:$M$66, "&gt;0", Data!$D$2:$D$66, "Other", Data!$H$2:$H$66, "&gt;1999")</f>
        <v>0</v>
      </c>
      <c r="N47" s="0" t="n">
        <f aca="false">COUNTIFS(Data!$D$2:$D$66, "AGI", Data!$M$2:$M$66, "&lt;"&amp;'Cumulative distributions'!$A47)/COUNTIFS(Data!$M$2:$M$66, "&gt;0", Data!$D$2:$D$66, "AGI")</f>
        <v>0</v>
      </c>
      <c r="O47" s="0" t="n">
        <f aca="false">COUNTIFS(Data!$D$2:$D$66, "AI", Data!$M$2:$M$66, "&lt;"&amp;'Cumulative distributions'!$A47)/COUNTIFS(Data!$M$2:$M$66, "&gt;0", Data!$D$2:$D$66, "AI")</f>
        <v>0.227272727272727</v>
      </c>
      <c r="P47" s="0" t="n">
        <f aca="false">COUNTIFS(Data!$D$2:$D$66, "Futurist", Data!$M$2:$M$66, "&lt;"&amp;'Cumulative distributions'!$A47)/COUNTIFS(Data!$M$2:$M$66, "&gt;0", Data!$D$2:$D$66, "Futurist")</f>
        <v>0</v>
      </c>
      <c r="Q47" s="0" t="n">
        <f aca="false">COUNTIFS(Data!$D$2:$D$66, "Other", Data!$M$2:$M$66, "&lt;"&amp;'Cumulative distributions'!$A47)/COUNTIFS(Data!$M$2:$M$66, "&gt;0", Data!$D$2:$D$66, "Other")</f>
        <v>0.125</v>
      </c>
      <c r="S47" s="0" t="n">
        <f aca="false">COUNTIFS(Data!$H$2:$H$66, "&lt;2000", Data!$M$2:$M$66, "&lt;"&amp;'Cumulative distributions'!$A47)/COUNTIFS(Data!$M$2:$M$66, "&gt;0", Data!$H$2:$H$66, "&lt;2000")</f>
        <v>0.333333333333333</v>
      </c>
      <c r="T47" s="0" t="n">
        <f aca="false">COUNTIFS(Data!$H$2:$H$66, "&gt;1999", Data!$M$2:$M$66, "&lt;"&amp;'Cumulative distributions'!$A47)/COUNTIFS(Data!$M$2:$M$66, "&gt;0", Data!$H$2:$H$66, "&gt;1999")</f>
        <v>0</v>
      </c>
      <c r="V47" s="0" t="n">
        <f aca="false">COUNTIFS(Data!$AD$2:$AD$66, 1, Data!$H$2:$H$66, "&gt;1999", Data!$M$2:$M$66, "&lt;"&amp;'Cumulative distributions'!$A47)/COUNTIFS(Data!$M$2:$M$66, "&gt;0", Data!$AD$2:$AD$66, 1, Data!$H$2:$H$66, "&gt;1999")</f>
        <v>0</v>
      </c>
      <c r="W47" s="0" t="n">
        <f aca="false">COUNTIFS(Data!$AD$2:$AD$66, 0, Data!$H$2:$H$66, "&gt;1999", Data!$M$2:$M$66, "&lt;"&amp;'Cumulative distributions'!$A47)/COUNTIFS(Data!$M$2:$M$66, "&gt;0", Data!$AD$2:$AD$66, 0, Data!$H$2:$H$66, "&gt;1999")</f>
        <v>0</v>
      </c>
      <c r="AH47" s="0" t="n">
        <f aca="false">IF(AND(V47&gt;0.1, (NOT(V46&gt;0.1))), A47, AH46)</f>
        <v>0</v>
      </c>
    </row>
    <row r="48" customFormat="false" ht="12" hidden="false" customHeight="false" outlineLevel="0" collapsed="false">
      <c r="A48" s="0" t="n">
        <v>2006</v>
      </c>
      <c r="B48" s="0" t="n">
        <f aca="false">COUNTIF(Data!$M$2:$M$66, "&lt;" &amp; A48)/COUNT(Data!$M$2:$M$66)</f>
        <v>0.103448275862069</v>
      </c>
      <c r="C48" s="0" t="n">
        <f aca="false">COUNTIF(Data!$L$2:$L$66, "&lt;" &amp; A48)/COUNT(Data!$L$2:$L$66)</f>
        <v>0.132075471698113</v>
      </c>
      <c r="E48" s="0" t="n">
        <f aca="false">COUNTIFS(Data!$D$2:$D$66, "AI", Data!$H$2:$H$66, "&lt;2000", Data!$M$2:$M$66, "&lt;"&amp;'Cumulative distributions'!$A48)/COUNTIFS(Data!$M$2:$M$66, "&gt;0", Data!$D$2:$D$66, "AI", Data!$H$2:$H$66, "&lt;2000")</f>
        <v>0.714285714285714</v>
      </c>
      <c r="F48" s="0" t="n">
        <f aca="false">COUNTIFS(Data!$D$2:$D$66, "AI", Data!$H$2:$H$66, "&gt;1999", Data!$M$2:$M$66, "&lt;"&amp;'Cumulative distributions'!$A48)/COUNTIFS(Data!$M$2:$M$66, "&gt;0", Data!$D$2:$D$66, "AI", Data!$H$2:$H$66, "&gt;1999")</f>
        <v>0</v>
      </c>
      <c r="G48" s="0" t="e">
        <f aca="false">COUNTIFS(Data!$D$2:$D$66, "AGI", Data!$H$2:$H$66, "&lt;2000", Data!$M$2:$M$66, "&lt;"&amp;'Cumulative distributions'!$A48)/COUNTIFS(Data!$M$2:$M$66, "&gt;0", Data!$D$2:$D$66, "AGI", Data!$H$2:$H$66, "&lt;2000")</f>
        <v>#DIV/0!</v>
      </c>
      <c r="H48" s="0" t="n">
        <f aca="false">COUNTIFS(Data!$D$2:$D$66, "AGI", Data!$H$2:$H$66, "&gt;1999", Data!$M$2:$M$66, "&lt;"&amp;'Cumulative distributions'!$A48)/COUNTIFS(Data!$M$2:$M$66, "&gt;0", Data!$D$2:$D$66, "AGI", Data!$H$2:$H$66, "&gt;1999")</f>
        <v>0</v>
      </c>
      <c r="I48" s="0" t="n">
        <f aca="false">COUNTIFS(Data!$D$2:$D$66, "Futurist", Data!$H$2:$H$66, "&lt;2000", Data!$M$2:$M$66, "&lt;"&amp;'Cumulative distributions'!$A48)/COUNTIFS(Data!$M$2:$M$66, "&gt;0", Data!$D$2:$D$66, "Futurist", Data!$H$2:$H$66, "&lt;2000")</f>
        <v>0</v>
      </c>
      <c r="J48" s="0" t="n">
        <f aca="false">COUNTIFS(Data!$D$2:$D$66, "Futurist", Data!$H$2:$H$66, "&gt;1999", Data!$M$2:$M$66, "&lt;"&amp;'Cumulative distributions'!$A48)/COUNTIFS(Data!$M$2:$M$66, "&gt;0", Data!$D$2:$D$66, "Futurist", Data!$H$2:$H$66, "&gt;1999")</f>
        <v>0</v>
      </c>
      <c r="K48" s="0" t="n">
        <f aca="false">COUNTIFS(Data!$D$2:$D$66, "Other", Data!$H$2:$H$66, "&lt;2000", Data!$M$2:$M$66, "&lt;"&amp;'Cumulative distributions'!$A48)/COUNTIFS(Data!$M$2:$M$66, "&gt;0", Data!$D$2:$D$66, "Other", Data!$H$2:$H$66, "&lt;2000")</f>
        <v>0.333333333333333</v>
      </c>
      <c r="L48" s="0" t="n">
        <f aca="false">COUNTIFS(Data!$D$2:$D$66, "Other", Data!$H$2:$H$66, "&gt;1999", Data!$M$2:$M$66, "&lt;"&amp;'Cumulative distributions'!$A48)/COUNTIFS(Data!$M$2:$M$66, "&gt;0", Data!$D$2:$D$66, "Other", Data!$H$2:$H$66, "&gt;1999")</f>
        <v>0</v>
      </c>
      <c r="N48" s="0" t="n">
        <f aca="false">COUNTIFS(Data!$D$2:$D$66, "AGI", Data!$M$2:$M$66, "&lt;"&amp;'Cumulative distributions'!$A48)/COUNTIFS(Data!$M$2:$M$66, "&gt;0", Data!$D$2:$D$66, "AGI")</f>
        <v>0</v>
      </c>
      <c r="O48" s="0" t="n">
        <f aca="false">COUNTIFS(Data!$D$2:$D$66, "AI", Data!$M$2:$M$66, "&lt;"&amp;'Cumulative distributions'!$A48)/COUNTIFS(Data!$M$2:$M$66, "&gt;0", Data!$D$2:$D$66, "AI")</f>
        <v>0.227272727272727</v>
      </c>
      <c r="P48" s="0" t="n">
        <f aca="false">COUNTIFS(Data!$D$2:$D$66, "Futurist", Data!$M$2:$M$66, "&lt;"&amp;'Cumulative distributions'!$A48)/COUNTIFS(Data!$M$2:$M$66, "&gt;0", Data!$D$2:$D$66, "Futurist")</f>
        <v>0</v>
      </c>
      <c r="Q48" s="0" t="n">
        <f aca="false">COUNTIFS(Data!$D$2:$D$66, "Other", Data!$M$2:$M$66, "&lt;"&amp;'Cumulative distributions'!$A48)/COUNTIFS(Data!$M$2:$M$66, "&gt;0", Data!$D$2:$D$66, "Other")</f>
        <v>0.125</v>
      </c>
      <c r="S48" s="0" t="n">
        <f aca="false">COUNTIFS(Data!$H$2:$H$66, "&lt;2000", Data!$M$2:$M$66, "&lt;"&amp;'Cumulative distributions'!$A48)/COUNTIFS(Data!$M$2:$M$66, "&gt;0", Data!$H$2:$H$66, "&lt;2000")</f>
        <v>0.333333333333333</v>
      </c>
      <c r="T48" s="0" t="n">
        <f aca="false">COUNTIFS(Data!$H$2:$H$66, "&gt;1999", Data!$M$2:$M$66, "&lt;"&amp;'Cumulative distributions'!$A48)/COUNTIFS(Data!$M$2:$M$66, "&gt;0", Data!$H$2:$H$66, "&gt;1999")</f>
        <v>0</v>
      </c>
      <c r="V48" s="0" t="n">
        <f aca="false">COUNTIFS(Data!$AD$2:$AD$66, 1, Data!$H$2:$H$66, "&gt;1999", Data!$M$2:$M$66, "&lt;"&amp;'Cumulative distributions'!$A48)/COUNTIFS(Data!$M$2:$M$66, "&gt;0", Data!$AD$2:$AD$66, 1, Data!$H$2:$H$66, "&gt;1999")</f>
        <v>0</v>
      </c>
      <c r="W48" s="0" t="n">
        <f aca="false">COUNTIFS(Data!$AD$2:$AD$66, 0, Data!$H$2:$H$66, "&gt;1999", Data!$M$2:$M$66, "&lt;"&amp;'Cumulative distributions'!$A48)/COUNTIFS(Data!$M$2:$M$66, "&gt;0", Data!$AD$2:$AD$66, 0, Data!$H$2:$H$66, "&gt;1999")</f>
        <v>0</v>
      </c>
      <c r="AH48" s="0" t="n">
        <f aca="false">IF(AND(V48&gt;0.1, (NOT(V47&gt;0.1))), A48, AH47)</f>
        <v>0</v>
      </c>
    </row>
    <row r="49" customFormat="false" ht="12" hidden="false" customHeight="false" outlineLevel="0" collapsed="false">
      <c r="A49" s="0" t="n">
        <v>2007</v>
      </c>
      <c r="B49" s="0" t="n">
        <f aca="false">COUNTIF(Data!$M$2:$M$66, "&lt;" &amp; A49)/COUNT(Data!$M$2:$M$66)</f>
        <v>0.103448275862069</v>
      </c>
      <c r="C49" s="0" t="n">
        <f aca="false">COUNTIF(Data!$L$2:$L$66, "&lt;" &amp; A49)/COUNT(Data!$L$2:$L$66)</f>
        <v>0.132075471698113</v>
      </c>
      <c r="E49" s="0" t="n">
        <f aca="false">COUNTIFS(Data!$D$2:$D$66, "AI", Data!$H$2:$H$66, "&lt;2000", Data!$M$2:$M$66, "&lt;"&amp;'Cumulative distributions'!$A49)/COUNTIFS(Data!$M$2:$M$66, "&gt;0", Data!$D$2:$D$66, "AI", Data!$H$2:$H$66, "&lt;2000")</f>
        <v>0.714285714285714</v>
      </c>
      <c r="F49" s="0" t="n">
        <f aca="false">COUNTIFS(Data!$D$2:$D$66, "AI", Data!$H$2:$H$66, "&gt;1999", Data!$M$2:$M$66, "&lt;"&amp;'Cumulative distributions'!$A49)/COUNTIFS(Data!$M$2:$M$66, "&gt;0", Data!$D$2:$D$66, "AI", Data!$H$2:$H$66, "&gt;1999")</f>
        <v>0</v>
      </c>
      <c r="G49" s="0" t="e">
        <f aca="false">COUNTIFS(Data!$D$2:$D$66, "AGI", Data!$H$2:$H$66, "&lt;2000", Data!$M$2:$M$66, "&lt;"&amp;'Cumulative distributions'!$A49)/COUNTIFS(Data!$M$2:$M$66, "&gt;0", Data!$D$2:$D$66, "AGI", Data!$H$2:$H$66, "&lt;2000")</f>
        <v>#DIV/0!</v>
      </c>
      <c r="H49" s="0" t="n">
        <f aca="false">COUNTIFS(Data!$D$2:$D$66, "AGI", Data!$H$2:$H$66, "&gt;1999", Data!$M$2:$M$66, "&lt;"&amp;'Cumulative distributions'!$A49)/COUNTIFS(Data!$M$2:$M$66, "&gt;0", Data!$D$2:$D$66, "AGI", Data!$H$2:$H$66, "&gt;1999")</f>
        <v>0</v>
      </c>
      <c r="I49" s="0" t="n">
        <f aca="false">COUNTIFS(Data!$D$2:$D$66, "Futurist", Data!$H$2:$H$66, "&lt;2000", Data!$M$2:$M$66, "&lt;"&amp;'Cumulative distributions'!$A49)/COUNTIFS(Data!$M$2:$M$66, "&gt;0", Data!$D$2:$D$66, "Futurist", Data!$H$2:$H$66, "&lt;2000")</f>
        <v>0</v>
      </c>
      <c r="J49" s="0" t="n">
        <f aca="false">COUNTIFS(Data!$D$2:$D$66, "Futurist", Data!$H$2:$H$66, "&gt;1999", Data!$M$2:$M$66, "&lt;"&amp;'Cumulative distributions'!$A49)/COUNTIFS(Data!$M$2:$M$66, "&gt;0", Data!$D$2:$D$66, "Futurist", Data!$H$2:$H$66, "&gt;1999")</f>
        <v>0</v>
      </c>
      <c r="K49" s="0" t="n">
        <f aca="false">COUNTIFS(Data!$D$2:$D$66, "Other", Data!$H$2:$H$66, "&lt;2000", Data!$M$2:$M$66, "&lt;"&amp;'Cumulative distributions'!$A49)/COUNTIFS(Data!$M$2:$M$66, "&gt;0", Data!$D$2:$D$66, "Other", Data!$H$2:$H$66, "&lt;2000")</f>
        <v>0.333333333333333</v>
      </c>
      <c r="L49" s="0" t="n">
        <f aca="false">COUNTIFS(Data!$D$2:$D$66, "Other", Data!$H$2:$H$66, "&gt;1999", Data!$M$2:$M$66, "&lt;"&amp;'Cumulative distributions'!$A49)/COUNTIFS(Data!$M$2:$M$66, "&gt;0", Data!$D$2:$D$66, "Other", Data!$H$2:$H$66, "&gt;1999")</f>
        <v>0</v>
      </c>
      <c r="N49" s="0" t="n">
        <f aca="false">COUNTIFS(Data!$D$2:$D$66, "AGI", Data!$M$2:$M$66, "&lt;"&amp;'Cumulative distributions'!$A49)/COUNTIFS(Data!$M$2:$M$66, "&gt;0", Data!$D$2:$D$66, "AGI")</f>
        <v>0</v>
      </c>
      <c r="O49" s="0" t="n">
        <f aca="false">COUNTIFS(Data!$D$2:$D$66, "AI", Data!$M$2:$M$66, "&lt;"&amp;'Cumulative distributions'!$A49)/COUNTIFS(Data!$M$2:$M$66, "&gt;0", Data!$D$2:$D$66, "AI")</f>
        <v>0.227272727272727</v>
      </c>
      <c r="P49" s="0" t="n">
        <f aca="false">COUNTIFS(Data!$D$2:$D$66, "Futurist", Data!$M$2:$M$66, "&lt;"&amp;'Cumulative distributions'!$A49)/COUNTIFS(Data!$M$2:$M$66, "&gt;0", Data!$D$2:$D$66, "Futurist")</f>
        <v>0</v>
      </c>
      <c r="Q49" s="0" t="n">
        <f aca="false">COUNTIFS(Data!$D$2:$D$66, "Other", Data!$M$2:$M$66, "&lt;"&amp;'Cumulative distributions'!$A49)/COUNTIFS(Data!$M$2:$M$66, "&gt;0", Data!$D$2:$D$66, "Other")</f>
        <v>0.125</v>
      </c>
      <c r="S49" s="0" t="n">
        <f aca="false">COUNTIFS(Data!$H$2:$H$66, "&lt;2000", Data!$M$2:$M$66, "&lt;"&amp;'Cumulative distributions'!$A49)/COUNTIFS(Data!$M$2:$M$66, "&gt;0", Data!$H$2:$H$66, "&lt;2000")</f>
        <v>0.333333333333333</v>
      </c>
      <c r="T49" s="0" t="n">
        <f aca="false">COUNTIFS(Data!$H$2:$H$66, "&gt;1999", Data!$M$2:$M$66, "&lt;"&amp;'Cumulative distributions'!$A49)/COUNTIFS(Data!$M$2:$M$66, "&gt;0", Data!$H$2:$H$66, "&gt;1999")</f>
        <v>0</v>
      </c>
      <c r="V49" s="0" t="n">
        <f aca="false">COUNTIFS(Data!$AD$2:$AD$66, 1, Data!$H$2:$H$66, "&gt;1999", Data!$M$2:$M$66, "&lt;"&amp;'Cumulative distributions'!$A49)/COUNTIFS(Data!$M$2:$M$66, "&gt;0", Data!$AD$2:$AD$66, 1, Data!$H$2:$H$66, "&gt;1999")</f>
        <v>0</v>
      </c>
      <c r="W49" s="0" t="n">
        <f aca="false">COUNTIFS(Data!$AD$2:$AD$66, 0, Data!$H$2:$H$66, "&gt;1999", Data!$M$2:$M$66, "&lt;"&amp;'Cumulative distributions'!$A49)/COUNTIFS(Data!$M$2:$M$66, "&gt;0", Data!$AD$2:$AD$66, 0, Data!$H$2:$H$66, "&gt;1999")</f>
        <v>0</v>
      </c>
      <c r="AH49" s="0" t="n">
        <f aca="false">IF(AND(V49&gt;0.1, (NOT(V48&gt;0.1))), A49, AH48)</f>
        <v>0</v>
      </c>
    </row>
    <row r="50" customFormat="false" ht="12" hidden="false" customHeight="false" outlineLevel="0" collapsed="false">
      <c r="A50" s="0" t="n">
        <v>2008</v>
      </c>
      <c r="B50" s="0" t="n">
        <f aca="false">COUNTIF(Data!$M$2:$M$66, "&lt;" &amp; A50)/COUNT(Data!$M$2:$M$66)</f>
        <v>0.103448275862069</v>
      </c>
      <c r="C50" s="0" t="n">
        <f aca="false">COUNTIF(Data!$L$2:$L$66, "&lt;" &amp; A50)/COUNT(Data!$L$2:$L$66)</f>
        <v>0.132075471698113</v>
      </c>
      <c r="E50" s="0" t="n">
        <f aca="false">COUNTIFS(Data!$D$2:$D$66, "AI", Data!$H$2:$H$66, "&lt;2000", Data!$M$2:$M$66, "&lt;"&amp;'Cumulative distributions'!$A50)/COUNTIFS(Data!$M$2:$M$66, "&gt;0", Data!$D$2:$D$66, "AI", Data!$H$2:$H$66, "&lt;2000")</f>
        <v>0.714285714285714</v>
      </c>
      <c r="F50" s="0" t="n">
        <f aca="false">COUNTIFS(Data!$D$2:$D$66, "AI", Data!$H$2:$H$66, "&gt;1999", Data!$M$2:$M$66, "&lt;"&amp;'Cumulative distributions'!$A50)/COUNTIFS(Data!$M$2:$M$66, "&gt;0", Data!$D$2:$D$66, "AI", Data!$H$2:$H$66, "&gt;1999")</f>
        <v>0</v>
      </c>
      <c r="G50" s="0" t="e">
        <f aca="false">COUNTIFS(Data!$D$2:$D$66, "AGI", Data!$H$2:$H$66, "&lt;2000", Data!$M$2:$M$66, "&lt;"&amp;'Cumulative distributions'!$A50)/COUNTIFS(Data!$M$2:$M$66, "&gt;0", Data!$D$2:$D$66, "AGI", Data!$H$2:$H$66, "&lt;2000")</f>
        <v>#DIV/0!</v>
      </c>
      <c r="H50" s="0" t="n">
        <f aca="false">COUNTIFS(Data!$D$2:$D$66, "AGI", Data!$H$2:$H$66, "&gt;1999", Data!$M$2:$M$66, "&lt;"&amp;'Cumulative distributions'!$A50)/COUNTIFS(Data!$M$2:$M$66, "&gt;0", Data!$D$2:$D$66, "AGI", Data!$H$2:$H$66, "&gt;1999")</f>
        <v>0</v>
      </c>
      <c r="I50" s="0" t="n">
        <f aca="false">COUNTIFS(Data!$D$2:$D$66, "Futurist", Data!$H$2:$H$66, "&lt;2000", Data!$M$2:$M$66, "&lt;"&amp;'Cumulative distributions'!$A50)/COUNTIFS(Data!$M$2:$M$66, "&gt;0", Data!$D$2:$D$66, "Futurist", Data!$H$2:$H$66, "&lt;2000")</f>
        <v>0</v>
      </c>
      <c r="J50" s="0" t="n">
        <f aca="false">COUNTIFS(Data!$D$2:$D$66, "Futurist", Data!$H$2:$H$66, "&gt;1999", Data!$M$2:$M$66, "&lt;"&amp;'Cumulative distributions'!$A50)/COUNTIFS(Data!$M$2:$M$66, "&gt;0", Data!$D$2:$D$66, "Futurist", Data!$H$2:$H$66, "&gt;1999")</f>
        <v>0</v>
      </c>
      <c r="K50" s="0" t="n">
        <f aca="false">COUNTIFS(Data!$D$2:$D$66, "Other", Data!$H$2:$H$66, "&lt;2000", Data!$M$2:$M$66, "&lt;"&amp;'Cumulative distributions'!$A50)/COUNTIFS(Data!$M$2:$M$66, "&gt;0", Data!$D$2:$D$66, "Other", Data!$H$2:$H$66, "&lt;2000")</f>
        <v>0.333333333333333</v>
      </c>
      <c r="L50" s="0" t="n">
        <f aca="false">COUNTIFS(Data!$D$2:$D$66, "Other", Data!$H$2:$H$66, "&gt;1999", Data!$M$2:$M$66, "&lt;"&amp;'Cumulative distributions'!$A50)/COUNTIFS(Data!$M$2:$M$66, "&gt;0", Data!$D$2:$D$66, "Other", Data!$H$2:$H$66, "&gt;1999")</f>
        <v>0</v>
      </c>
      <c r="N50" s="0" t="n">
        <f aca="false">COUNTIFS(Data!$D$2:$D$66, "AGI", Data!$M$2:$M$66, "&lt;"&amp;'Cumulative distributions'!$A50)/COUNTIFS(Data!$M$2:$M$66, "&gt;0", Data!$D$2:$D$66, "AGI")</f>
        <v>0</v>
      </c>
      <c r="O50" s="0" t="n">
        <f aca="false">COUNTIFS(Data!$D$2:$D$66, "AI", Data!$M$2:$M$66, "&lt;"&amp;'Cumulative distributions'!$A50)/COUNTIFS(Data!$M$2:$M$66, "&gt;0", Data!$D$2:$D$66, "AI")</f>
        <v>0.227272727272727</v>
      </c>
      <c r="P50" s="0" t="n">
        <f aca="false">COUNTIFS(Data!$D$2:$D$66, "Futurist", Data!$M$2:$M$66, "&lt;"&amp;'Cumulative distributions'!$A50)/COUNTIFS(Data!$M$2:$M$66, "&gt;0", Data!$D$2:$D$66, "Futurist")</f>
        <v>0</v>
      </c>
      <c r="Q50" s="0" t="n">
        <f aca="false">COUNTIFS(Data!$D$2:$D$66, "Other", Data!$M$2:$M$66, "&lt;"&amp;'Cumulative distributions'!$A50)/COUNTIFS(Data!$M$2:$M$66, "&gt;0", Data!$D$2:$D$66, "Other")</f>
        <v>0.125</v>
      </c>
      <c r="S50" s="0" t="n">
        <f aca="false">COUNTIFS(Data!$H$2:$H$66, "&lt;2000", Data!$M$2:$M$66, "&lt;"&amp;'Cumulative distributions'!$A50)/COUNTIFS(Data!$M$2:$M$66, "&gt;0", Data!$H$2:$H$66, "&lt;2000")</f>
        <v>0.333333333333333</v>
      </c>
      <c r="T50" s="0" t="n">
        <f aca="false">COUNTIFS(Data!$H$2:$H$66, "&gt;1999", Data!$M$2:$M$66, "&lt;"&amp;'Cumulative distributions'!$A50)/COUNTIFS(Data!$M$2:$M$66, "&gt;0", Data!$H$2:$H$66, "&gt;1999")</f>
        <v>0</v>
      </c>
      <c r="V50" s="0" t="n">
        <f aca="false">COUNTIFS(Data!$AD$2:$AD$66, 1, Data!$H$2:$H$66, "&gt;1999", Data!$M$2:$M$66, "&lt;"&amp;'Cumulative distributions'!$A50)/COUNTIFS(Data!$M$2:$M$66, "&gt;0", Data!$AD$2:$AD$66, 1, Data!$H$2:$H$66, "&gt;1999")</f>
        <v>0</v>
      </c>
      <c r="W50" s="0" t="n">
        <f aca="false">COUNTIFS(Data!$AD$2:$AD$66, 0, Data!$H$2:$H$66, "&gt;1999", Data!$M$2:$M$66, "&lt;"&amp;'Cumulative distributions'!$A50)/COUNTIFS(Data!$M$2:$M$66, "&gt;0", Data!$AD$2:$AD$66, 0, Data!$H$2:$H$66, "&gt;1999")</f>
        <v>0</v>
      </c>
      <c r="AH50" s="0" t="n">
        <f aca="false">IF(AND(V50&gt;0.1, (NOT(V49&gt;0.1))), A50, AH49)</f>
        <v>0</v>
      </c>
    </row>
    <row r="51" customFormat="false" ht="12" hidden="false" customHeight="false" outlineLevel="0" collapsed="false">
      <c r="A51" s="0" t="n">
        <v>2009</v>
      </c>
      <c r="B51" s="0" t="n">
        <f aca="false">COUNTIF(Data!$M$2:$M$66, "&lt;" &amp; A51)/COUNT(Data!$M$2:$M$66)</f>
        <v>0.103448275862069</v>
      </c>
      <c r="C51" s="0" t="n">
        <f aca="false">COUNTIF(Data!$L$2:$L$66, "&lt;" &amp; A51)/COUNT(Data!$L$2:$L$66)</f>
        <v>0.132075471698113</v>
      </c>
      <c r="E51" s="0" t="n">
        <f aca="false">COUNTIFS(Data!$D$2:$D$66, "AI", Data!$H$2:$H$66, "&lt;2000", Data!$M$2:$M$66, "&lt;"&amp;'Cumulative distributions'!$A51)/COUNTIFS(Data!$M$2:$M$66, "&gt;0", Data!$D$2:$D$66, "AI", Data!$H$2:$H$66, "&lt;2000")</f>
        <v>0.714285714285714</v>
      </c>
      <c r="F51" s="0" t="n">
        <f aca="false">COUNTIFS(Data!$D$2:$D$66, "AI", Data!$H$2:$H$66, "&gt;1999", Data!$M$2:$M$66, "&lt;"&amp;'Cumulative distributions'!$A51)/COUNTIFS(Data!$M$2:$M$66, "&gt;0", Data!$D$2:$D$66, "AI", Data!$H$2:$H$66, "&gt;1999")</f>
        <v>0</v>
      </c>
      <c r="G51" s="0" t="e">
        <f aca="false">COUNTIFS(Data!$D$2:$D$66, "AGI", Data!$H$2:$H$66, "&lt;2000", Data!$M$2:$M$66, "&lt;"&amp;'Cumulative distributions'!$A51)/COUNTIFS(Data!$M$2:$M$66, "&gt;0", Data!$D$2:$D$66, "AGI", Data!$H$2:$H$66, "&lt;2000")</f>
        <v>#DIV/0!</v>
      </c>
      <c r="H51" s="0" t="n">
        <f aca="false">COUNTIFS(Data!$D$2:$D$66, "AGI", Data!$H$2:$H$66, "&gt;1999", Data!$M$2:$M$66, "&lt;"&amp;'Cumulative distributions'!$A51)/COUNTIFS(Data!$M$2:$M$66, "&gt;0", Data!$D$2:$D$66, "AGI", Data!$H$2:$H$66, "&gt;1999")</f>
        <v>0</v>
      </c>
      <c r="I51" s="0" t="n">
        <f aca="false">COUNTIFS(Data!$D$2:$D$66, "Futurist", Data!$H$2:$H$66, "&lt;2000", Data!$M$2:$M$66, "&lt;"&amp;'Cumulative distributions'!$A51)/COUNTIFS(Data!$M$2:$M$66, "&gt;0", Data!$D$2:$D$66, "Futurist", Data!$H$2:$H$66, "&lt;2000")</f>
        <v>0</v>
      </c>
      <c r="J51" s="0" t="n">
        <f aca="false">COUNTIFS(Data!$D$2:$D$66, "Futurist", Data!$H$2:$H$66, "&gt;1999", Data!$M$2:$M$66, "&lt;"&amp;'Cumulative distributions'!$A51)/COUNTIFS(Data!$M$2:$M$66, "&gt;0", Data!$D$2:$D$66, "Futurist", Data!$H$2:$H$66, "&gt;1999")</f>
        <v>0</v>
      </c>
      <c r="K51" s="0" t="n">
        <f aca="false">COUNTIFS(Data!$D$2:$D$66, "Other", Data!$H$2:$H$66, "&lt;2000", Data!$M$2:$M$66, "&lt;"&amp;'Cumulative distributions'!$A51)/COUNTIFS(Data!$M$2:$M$66, "&gt;0", Data!$D$2:$D$66, "Other", Data!$H$2:$H$66, "&lt;2000")</f>
        <v>0.333333333333333</v>
      </c>
      <c r="L51" s="0" t="n">
        <f aca="false">COUNTIFS(Data!$D$2:$D$66, "Other", Data!$H$2:$H$66, "&gt;1999", Data!$M$2:$M$66, "&lt;"&amp;'Cumulative distributions'!$A51)/COUNTIFS(Data!$M$2:$M$66, "&gt;0", Data!$D$2:$D$66, "Other", Data!$H$2:$H$66, "&gt;1999")</f>
        <v>0</v>
      </c>
      <c r="N51" s="0" t="n">
        <f aca="false">COUNTIFS(Data!$D$2:$D$66, "AGI", Data!$M$2:$M$66, "&lt;"&amp;'Cumulative distributions'!$A51)/COUNTIFS(Data!$M$2:$M$66, "&gt;0", Data!$D$2:$D$66, "AGI")</f>
        <v>0</v>
      </c>
      <c r="O51" s="0" t="n">
        <f aca="false">COUNTIFS(Data!$D$2:$D$66, "AI", Data!$M$2:$M$66, "&lt;"&amp;'Cumulative distributions'!$A51)/COUNTIFS(Data!$M$2:$M$66, "&gt;0", Data!$D$2:$D$66, "AI")</f>
        <v>0.227272727272727</v>
      </c>
      <c r="P51" s="0" t="n">
        <f aca="false">COUNTIFS(Data!$D$2:$D$66, "Futurist", Data!$M$2:$M$66, "&lt;"&amp;'Cumulative distributions'!$A51)/COUNTIFS(Data!$M$2:$M$66, "&gt;0", Data!$D$2:$D$66, "Futurist")</f>
        <v>0</v>
      </c>
      <c r="Q51" s="0" t="n">
        <f aca="false">COUNTIFS(Data!$D$2:$D$66, "Other", Data!$M$2:$M$66, "&lt;"&amp;'Cumulative distributions'!$A51)/COUNTIFS(Data!$M$2:$M$66, "&gt;0", Data!$D$2:$D$66, "Other")</f>
        <v>0.125</v>
      </c>
      <c r="S51" s="0" t="n">
        <f aca="false">COUNTIFS(Data!$H$2:$H$66, "&lt;2000", Data!$M$2:$M$66, "&lt;"&amp;'Cumulative distributions'!$A51)/COUNTIFS(Data!$M$2:$M$66, "&gt;0", Data!$H$2:$H$66, "&lt;2000")</f>
        <v>0.333333333333333</v>
      </c>
      <c r="T51" s="0" t="n">
        <f aca="false">COUNTIFS(Data!$H$2:$H$66, "&gt;1999", Data!$M$2:$M$66, "&lt;"&amp;'Cumulative distributions'!$A51)/COUNTIFS(Data!$M$2:$M$66, "&gt;0", Data!$H$2:$H$66, "&gt;1999")</f>
        <v>0</v>
      </c>
      <c r="V51" s="0" t="n">
        <f aca="false">COUNTIFS(Data!$AD$2:$AD$66, 1, Data!$H$2:$H$66, "&gt;1999", Data!$M$2:$M$66, "&lt;"&amp;'Cumulative distributions'!$A51)/COUNTIFS(Data!$M$2:$M$66, "&gt;0", Data!$AD$2:$AD$66, 1, Data!$H$2:$H$66, "&gt;1999")</f>
        <v>0</v>
      </c>
      <c r="W51" s="0" t="n">
        <f aca="false">COUNTIFS(Data!$AD$2:$AD$66, 0, Data!$H$2:$H$66, "&gt;1999", Data!$M$2:$M$66, "&lt;"&amp;'Cumulative distributions'!$A51)/COUNTIFS(Data!$M$2:$M$66, "&gt;0", Data!$AD$2:$AD$66, 0, Data!$H$2:$H$66, "&gt;1999")</f>
        <v>0</v>
      </c>
      <c r="AH51" s="0" t="n">
        <f aca="false">IF(AND(V51&gt;0.1, (NOT(V50&gt;0.1))), A51, AH50)</f>
        <v>0</v>
      </c>
    </row>
    <row r="52" customFormat="false" ht="12" hidden="false" customHeight="false" outlineLevel="0" collapsed="false">
      <c r="A52" s="0" t="n">
        <v>2010</v>
      </c>
      <c r="B52" s="0" t="n">
        <f aca="false">COUNTIF(Data!$M$2:$M$66, "&lt;" &amp; A52)/COUNT(Data!$M$2:$M$66)</f>
        <v>0.103448275862069</v>
      </c>
      <c r="C52" s="0" t="n">
        <f aca="false">COUNTIF(Data!$L$2:$L$66, "&lt;" &amp; A52)/COUNT(Data!$L$2:$L$66)</f>
        <v>0.150943396226415</v>
      </c>
      <c r="E52" s="0" t="n">
        <f aca="false">COUNTIFS(Data!$D$2:$D$66, "AI", Data!$H$2:$H$66, "&lt;2000", Data!$M$2:$M$66, "&lt;"&amp;'Cumulative distributions'!$A52)/COUNTIFS(Data!$M$2:$M$66, "&gt;0", Data!$D$2:$D$66, "AI", Data!$H$2:$H$66, "&lt;2000")</f>
        <v>0.714285714285714</v>
      </c>
      <c r="F52" s="0" t="n">
        <f aca="false">COUNTIFS(Data!$D$2:$D$66, "AI", Data!$H$2:$H$66, "&gt;1999", Data!$M$2:$M$66, "&lt;"&amp;'Cumulative distributions'!$A52)/COUNTIFS(Data!$M$2:$M$66, "&gt;0", Data!$D$2:$D$66, "AI", Data!$H$2:$H$66, "&gt;1999")</f>
        <v>0</v>
      </c>
      <c r="G52" s="0" t="e">
        <f aca="false">COUNTIFS(Data!$D$2:$D$66, "AGI", Data!$H$2:$H$66, "&lt;2000", Data!$M$2:$M$66, "&lt;"&amp;'Cumulative distributions'!$A52)/COUNTIFS(Data!$M$2:$M$66, "&gt;0", Data!$D$2:$D$66, "AGI", Data!$H$2:$H$66, "&lt;2000")</f>
        <v>#DIV/0!</v>
      </c>
      <c r="H52" s="0" t="n">
        <f aca="false">COUNTIFS(Data!$D$2:$D$66, "AGI", Data!$H$2:$H$66, "&gt;1999", Data!$M$2:$M$66, "&lt;"&amp;'Cumulative distributions'!$A52)/COUNTIFS(Data!$M$2:$M$66, "&gt;0", Data!$D$2:$D$66, "AGI", Data!$H$2:$H$66, "&gt;1999")</f>
        <v>0</v>
      </c>
      <c r="I52" s="0" t="n">
        <f aca="false">COUNTIFS(Data!$D$2:$D$66, "Futurist", Data!$H$2:$H$66, "&lt;2000", Data!$M$2:$M$66, "&lt;"&amp;'Cumulative distributions'!$A52)/COUNTIFS(Data!$M$2:$M$66, "&gt;0", Data!$D$2:$D$66, "Futurist", Data!$H$2:$H$66, "&lt;2000")</f>
        <v>0</v>
      </c>
      <c r="J52" s="0" t="n">
        <f aca="false">COUNTIFS(Data!$D$2:$D$66, "Futurist", Data!$H$2:$H$66, "&gt;1999", Data!$M$2:$M$66, "&lt;"&amp;'Cumulative distributions'!$A52)/COUNTIFS(Data!$M$2:$M$66, "&gt;0", Data!$D$2:$D$66, "Futurist", Data!$H$2:$H$66, "&gt;1999")</f>
        <v>0</v>
      </c>
      <c r="K52" s="0" t="n">
        <f aca="false">COUNTIFS(Data!$D$2:$D$66, "Other", Data!$H$2:$H$66, "&lt;2000", Data!$M$2:$M$66, "&lt;"&amp;'Cumulative distributions'!$A52)/COUNTIFS(Data!$M$2:$M$66, "&gt;0", Data!$D$2:$D$66, "Other", Data!$H$2:$H$66, "&lt;2000")</f>
        <v>0.333333333333333</v>
      </c>
      <c r="L52" s="0" t="n">
        <f aca="false">COUNTIFS(Data!$D$2:$D$66, "Other", Data!$H$2:$H$66, "&gt;1999", Data!$M$2:$M$66, "&lt;"&amp;'Cumulative distributions'!$A52)/COUNTIFS(Data!$M$2:$M$66, "&gt;0", Data!$D$2:$D$66, "Other", Data!$H$2:$H$66, "&gt;1999")</f>
        <v>0</v>
      </c>
      <c r="N52" s="0" t="n">
        <f aca="false">COUNTIFS(Data!$D$2:$D$66, "AGI", Data!$M$2:$M$66, "&lt;"&amp;'Cumulative distributions'!$A52)/COUNTIFS(Data!$M$2:$M$66, "&gt;0", Data!$D$2:$D$66, "AGI")</f>
        <v>0</v>
      </c>
      <c r="O52" s="0" t="n">
        <f aca="false">COUNTIFS(Data!$D$2:$D$66, "AI", Data!$M$2:$M$66, "&lt;"&amp;'Cumulative distributions'!$A52)/COUNTIFS(Data!$M$2:$M$66, "&gt;0", Data!$D$2:$D$66, "AI")</f>
        <v>0.227272727272727</v>
      </c>
      <c r="P52" s="0" t="n">
        <f aca="false">COUNTIFS(Data!$D$2:$D$66, "Futurist", Data!$M$2:$M$66, "&lt;"&amp;'Cumulative distributions'!$A52)/COUNTIFS(Data!$M$2:$M$66, "&gt;0", Data!$D$2:$D$66, "Futurist")</f>
        <v>0</v>
      </c>
      <c r="Q52" s="0" t="n">
        <f aca="false">COUNTIFS(Data!$D$2:$D$66, "Other", Data!$M$2:$M$66, "&lt;"&amp;'Cumulative distributions'!$A52)/COUNTIFS(Data!$M$2:$M$66, "&gt;0", Data!$D$2:$D$66, "Other")</f>
        <v>0.125</v>
      </c>
      <c r="S52" s="0" t="n">
        <f aca="false">COUNTIFS(Data!$H$2:$H$66, "&lt;2000", Data!$M$2:$M$66, "&lt;"&amp;'Cumulative distributions'!$A52)/COUNTIFS(Data!$M$2:$M$66, "&gt;0", Data!$H$2:$H$66, "&lt;2000")</f>
        <v>0.333333333333333</v>
      </c>
      <c r="T52" s="0" t="n">
        <f aca="false">COUNTIFS(Data!$H$2:$H$66, "&gt;1999", Data!$M$2:$M$66, "&lt;"&amp;'Cumulative distributions'!$A52)/COUNTIFS(Data!$M$2:$M$66, "&gt;0", Data!$H$2:$H$66, "&gt;1999")</f>
        <v>0</v>
      </c>
      <c r="V52" s="0" t="n">
        <f aca="false">COUNTIFS(Data!$AD$2:$AD$66, 1, Data!$H$2:$H$66, "&gt;1999", Data!$M$2:$M$66, "&lt;"&amp;'Cumulative distributions'!$A52)/COUNTIFS(Data!$M$2:$M$66, "&gt;0", Data!$AD$2:$AD$66, 1, Data!$H$2:$H$66, "&gt;1999")</f>
        <v>0</v>
      </c>
      <c r="W52" s="0" t="n">
        <f aca="false">COUNTIFS(Data!$AD$2:$AD$66, 0, Data!$H$2:$H$66, "&gt;1999", Data!$M$2:$M$66, "&lt;"&amp;'Cumulative distributions'!$A52)/COUNTIFS(Data!$M$2:$M$66, "&gt;0", Data!$AD$2:$AD$66, 0, Data!$H$2:$H$66, "&gt;1999")</f>
        <v>0</v>
      </c>
      <c r="AH52" s="0" t="n">
        <f aca="false">IF(AND(V52&gt;0.1, (NOT(V51&gt;0.1))), A52, AH51)</f>
        <v>0</v>
      </c>
    </row>
    <row r="53" customFormat="false" ht="12" hidden="false" customHeight="false" outlineLevel="0" collapsed="false">
      <c r="A53" s="0" t="n">
        <v>2011</v>
      </c>
      <c r="B53" s="0" t="n">
        <f aca="false">COUNTIF(Data!$M$2:$M$66, "&lt;" &amp; A53)/COUNT(Data!$M$2:$M$66)</f>
        <v>0.120689655172414</v>
      </c>
      <c r="C53" s="0" t="n">
        <f aca="false">COUNTIF(Data!$L$2:$L$66, "&lt;" &amp; A53)/COUNT(Data!$L$2:$L$66)</f>
        <v>0.169811320754717</v>
      </c>
      <c r="E53" s="0" t="n">
        <f aca="false">COUNTIFS(Data!$D$2:$D$66, "AI", Data!$H$2:$H$66, "&lt;2000", Data!$M$2:$M$66, "&lt;"&amp;'Cumulative distributions'!$A53)/COUNTIFS(Data!$M$2:$M$66, "&gt;0", Data!$D$2:$D$66, "AI", Data!$H$2:$H$66, "&lt;2000")</f>
        <v>0.714285714285714</v>
      </c>
      <c r="F53" s="0" t="n">
        <f aca="false">COUNTIFS(Data!$D$2:$D$66, "AI", Data!$H$2:$H$66, "&gt;1999", Data!$M$2:$M$66, "&lt;"&amp;'Cumulative distributions'!$A53)/COUNTIFS(Data!$M$2:$M$66, "&gt;0", Data!$D$2:$D$66, "AI", Data!$H$2:$H$66, "&gt;1999")</f>
        <v>0</v>
      </c>
      <c r="G53" s="0" t="e">
        <f aca="false">COUNTIFS(Data!$D$2:$D$66, "AGI", Data!$H$2:$H$66, "&lt;2000", Data!$M$2:$M$66, "&lt;"&amp;'Cumulative distributions'!$A53)/COUNTIFS(Data!$M$2:$M$66, "&gt;0", Data!$D$2:$D$66, "AGI", Data!$H$2:$H$66, "&lt;2000")</f>
        <v>#DIV/0!</v>
      </c>
      <c r="H53" s="0" t="n">
        <f aca="false">COUNTIFS(Data!$D$2:$D$66, "AGI", Data!$H$2:$H$66, "&gt;1999", Data!$M$2:$M$66, "&lt;"&amp;'Cumulative distributions'!$A53)/COUNTIFS(Data!$M$2:$M$66, "&gt;0", Data!$D$2:$D$66, "AGI", Data!$H$2:$H$66, "&gt;1999")</f>
        <v>0</v>
      </c>
      <c r="I53" s="0" t="n">
        <f aca="false">COUNTIFS(Data!$D$2:$D$66, "Futurist", Data!$H$2:$H$66, "&lt;2000", Data!$M$2:$M$66, "&lt;"&amp;'Cumulative distributions'!$A53)/COUNTIFS(Data!$M$2:$M$66, "&gt;0", Data!$D$2:$D$66, "Futurist", Data!$H$2:$H$66, "&lt;2000")</f>
        <v>0.125</v>
      </c>
      <c r="J53" s="0" t="n">
        <f aca="false">COUNTIFS(Data!$D$2:$D$66, "Futurist", Data!$H$2:$H$66, "&gt;1999", Data!$M$2:$M$66, "&lt;"&amp;'Cumulative distributions'!$A53)/COUNTIFS(Data!$M$2:$M$66, "&gt;0", Data!$D$2:$D$66, "Futurist", Data!$H$2:$H$66, "&gt;1999")</f>
        <v>0</v>
      </c>
      <c r="K53" s="0" t="n">
        <f aca="false">COUNTIFS(Data!$D$2:$D$66, "Other", Data!$H$2:$H$66, "&lt;2000", Data!$M$2:$M$66, "&lt;"&amp;'Cumulative distributions'!$A53)/COUNTIFS(Data!$M$2:$M$66, "&gt;0", Data!$D$2:$D$66, "Other", Data!$H$2:$H$66, "&lt;2000")</f>
        <v>0.333333333333333</v>
      </c>
      <c r="L53" s="0" t="n">
        <f aca="false">COUNTIFS(Data!$D$2:$D$66, "Other", Data!$H$2:$H$66, "&gt;1999", Data!$M$2:$M$66, "&lt;"&amp;'Cumulative distributions'!$A53)/COUNTIFS(Data!$M$2:$M$66, "&gt;0", Data!$D$2:$D$66, "Other", Data!$H$2:$H$66, "&gt;1999")</f>
        <v>0</v>
      </c>
      <c r="N53" s="0" t="n">
        <f aca="false">COUNTIFS(Data!$D$2:$D$66, "AGI", Data!$M$2:$M$66, "&lt;"&amp;'Cumulative distributions'!$A53)/COUNTIFS(Data!$M$2:$M$66, "&gt;0", Data!$D$2:$D$66, "AGI")</f>
        <v>0</v>
      </c>
      <c r="O53" s="0" t="n">
        <f aca="false">COUNTIFS(Data!$D$2:$D$66, "AI", Data!$M$2:$M$66, "&lt;"&amp;'Cumulative distributions'!$A53)/COUNTIFS(Data!$M$2:$M$66, "&gt;0", Data!$D$2:$D$66, "AI")</f>
        <v>0.227272727272727</v>
      </c>
      <c r="P53" s="0" t="n">
        <f aca="false">COUNTIFS(Data!$D$2:$D$66, "Futurist", Data!$M$2:$M$66, "&lt;"&amp;'Cumulative distributions'!$A53)/COUNTIFS(Data!$M$2:$M$66, "&gt;0", Data!$D$2:$D$66, "Futurist")</f>
        <v>0.0666666666666667</v>
      </c>
      <c r="Q53" s="0" t="n">
        <f aca="false">COUNTIFS(Data!$D$2:$D$66, "Other", Data!$M$2:$M$66, "&lt;"&amp;'Cumulative distributions'!$A53)/COUNTIFS(Data!$M$2:$M$66, "&gt;0", Data!$D$2:$D$66, "Other")</f>
        <v>0.125</v>
      </c>
      <c r="S53" s="0" t="n">
        <f aca="false">COUNTIFS(Data!$H$2:$H$66, "&lt;2000", Data!$M$2:$M$66, "&lt;"&amp;'Cumulative distributions'!$A53)/COUNTIFS(Data!$M$2:$M$66, "&gt;0", Data!$H$2:$H$66, "&lt;2000")</f>
        <v>0.388888888888889</v>
      </c>
      <c r="T53" s="0" t="n">
        <f aca="false">COUNTIFS(Data!$H$2:$H$66, "&gt;1999", Data!$M$2:$M$66, "&lt;"&amp;'Cumulative distributions'!$A53)/COUNTIFS(Data!$M$2:$M$66, "&gt;0", Data!$H$2:$H$66, "&gt;1999")</f>
        <v>0</v>
      </c>
      <c r="V53" s="0" t="n">
        <f aca="false">COUNTIFS(Data!$AD$2:$AD$66, 1, Data!$H$2:$H$66, "&gt;1999", Data!$M$2:$M$66, "&lt;"&amp;'Cumulative distributions'!$A53)/COUNTIFS(Data!$M$2:$M$66, "&gt;0", Data!$AD$2:$AD$66, 1, Data!$H$2:$H$66, "&gt;1999")</f>
        <v>0</v>
      </c>
      <c r="W53" s="0" t="n">
        <f aca="false">COUNTIFS(Data!$AD$2:$AD$66, 0, Data!$H$2:$H$66, "&gt;1999", Data!$M$2:$M$66, "&lt;"&amp;'Cumulative distributions'!$A53)/COUNTIFS(Data!$M$2:$M$66, "&gt;0", Data!$AD$2:$AD$66, 0, Data!$H$2:$H$66, "&gt;1999")</f>
        <v>0</v>
      </c>
      <c r="AH53" s="0" t="n">
        <f aca="false">IF(AND(V53&gt;0.1, (NOT(V52&gt;0.1))), A53, AH52)</f>
        <v>0</v>
      </c>
    </row>
    <row r="54" customFormat="false" ht="12" hidden="false" customHeight="false" outlineLevel="0" collapsed="false">
      <c r="A54" s="0" t="n">
        <v>2012</v>
      </c>
      <c r="B54" s="0" t="n">
        <f aca="false">COUNTIF(Data!$M$2:$M$66, "&lt;" &amp; A54)/COUNT(Data!$M$2:$M$66)</f>
        <v>0.120689655172414</v>
      </c>
      <c r="C54" s="0" t="n">
        <f aca="false">COUNTIF(Data!$L$2:$L$66, "&lt;" &amp; A54)/COUNT(Data!$L$2:$L$66)</f>
        <v>0.169811320754717</v>
      </c>
      <c r="E54" s="0" t="n">
        <f aca="false">COUNTIFS(Data!$D$2:$D$66, "AI", Data!$H$2:$H$66, "&lt;2000", Data!$M$2:$M$66, "&lt;"&amp;'Cumulative distributions'!$A54)/COUNTIFS(Data!$M$2:$M$66, "&gt;0", Data!$D$2:$D$66, "AI", Data!$H$2:$H$66, "&lt;2000")</f>
        <v>0.714285714285714</v>
      </c>
      <c r="F54" s="0" t="n">
        <f aca="false">COUNTIFS(Data!$D$2:$D$66, "AI", Data!$H$2:$H$66, "&gt;1999", Data!$M$2:$M$66, "&lt;"&amp;'Cumulative distributions'!$A54)/COUNTIFS(Data!$M$2:$M$66, "&gt;0", Data!$D$2:$D$66, "AI", Data!$H$2:$H$66, "&gt;1999")</f>
        <v>0</v>
      </c>
      <c r="G54" s="0" t="e">
        <f aca="false">COUNTIFS(Data!$D$2:$D$66, "AGI", Data!$H$2:$H$66, "&lt;2000", Data!$M$2:$M$66, "&lt;"&amp;'Cumulative distributions'!$A54)/COUNTIFS(Data!$M$2:$M$66, "&gt;0", Data!$D$2:$D$66, "AGI", Data!$H$2:$H$66, "&lt;2000")</f>
        <v>#DIV/0!</v>
      </c>
      <c r="H54" s="0" t="n">
        <f aca="false">COUNTIFS(Data!$D$2:$D$66, "AGI", Data!$H$2:$H$66, "&gt;1999", Data!$M$2:$M$66, "&lt;"&amp;'Cumulative distributions'!$A54)/COUNTIFS(Data!$M$2:$M$66, "&gt;0", Data!$D$2:$D$66, "AGI", Data!$H$2:$H$66, "&gt;1999")</f>
        <v>0</v>
      </c>
      <c r="I54" s="0" t="n">
        <f aca="false">COUNTIFS(Data!$D$2:$D$66, "Futurist", Data!$H$2:$H$66, "&lt;2000", Data!$M$2:$M$66, "&lt;"&amp;'Cumulative distributions'!$A54)/COUNTIFS(Data!$M$2:$M$66, "&gt;0", Data!$D$2:$D$66, "Futurist", Data!$H$2:$H$66, "&lt;2000")</f>
        <v>0.125</v>
      </c>
      <c r="J54" s="0" t="n">
        <f aca="false">COUNTIFS(Data!$D$2:$D$66, "Futurist", Data!$H$2:$H$66, "&gt;1999", Data!$M$2:$M$66, "&lt;"&amp;'Cumulative distributions'!$A54)/COUNTIFS(Data!$M$2:$M$66, "&gt;0", Data!$D$2:$D$66, "Futurist", Data!$H$2:$H$66, "&gt;1999")</f>
        <v>0</v>
      </c>
      <c r="K54" s="0" t="n">
        <f aca="false">COUNTIFS(Data!$D$2:$D$66, "Other", Data!$H$2:$H$66, "&lt;2000", Data!$M$2:$M$66, "&lt;"&amp;'Cumulative distributions'!$A54)/COUNTIFS(Data!$M$2:$M$66, "&gt;0", Data!$D$2:$D$66, "Other", Data!$H$2:$H$66, "&lt;2000")</f>
        <v>0.333333333333333</v>
      </c>
      <c r="L54" s="0" t="n">
        <f aca="false">COUNTIFS(Data!$D$2:$D$66, "Other", Data!$H$2:$H$66, "&gt;1999", Data!$M$2:$M$66, "&lt;"&amp;'Cumulative distributions'!$A54)/COUNTIFS(Data!$M$2:$M$66, "&gt;0", Data!$D$2:$D$66, "Other", Data!$H$2:$H$66, "&gt;1999")</f>
        <v>0</v>
      </c>
      <c r="N54" s="0" t="n">
        <f aca="false">COUNTIFS(Data!$D$2:$D$66, "AGI", Data!$M$2:$M$66, "&lt;"&amp;'Cumulative distributions'!$A54)/COUNTIFS(Data!$M$2:$M$66, "&gt;0", Data!$D$2:$D$66, "AGI")</f>
        <v>0</v>
      </c>
      <c r="O54" s="0" t="n">
        <f aca="false">COUNTIFS(Data!$D$2:$D$66, "AI", Data!$M$2:$M$66, "&lt;"&amp;'Cumulative distributions'!$A54)/COUNTIFS(Data!$M$2:$M$66, "&gt;0", Data!$D$2:$D$66, "AI")</f>
        <v>0.227272727272727</v>
      </c>
      <c r="P54" s="0" t="n">
        <f aca="false">COUNTIFS(Data!$D$2:$D$66, "Futurist", Data!$M$2:$M$66, "&lt;"&amp;'Cumulative distributions'!$A54)/COUNTIFS(Data!$M$2:$M$66, "&gt;0", Data!$D$2:$D$66, "Futurist")</f>
        <v>0.0666666666666667</v>
      </c>
      <c r="Q54" s="0" t="n">
        <f aca="false">COUNTIFS(Data!$D$2:$D$66, "Other", Data!$M$2:$M$66, "&lt;"&amp;'Cumulative distributions'!$A54)/COUNTIFS(Data!$M$2:$M$66, "&gt;0", Data!$D$2:$D$66, "Other")</f>
        <v>0.125</v>
      </c>
      <c r="S54" s="0" t="n">
        <f aca="false">COUNTIFS(Data!$H$2:$H$66, "&lt;2000", Data!$M$2:$M$66, "&lt;"&amp;'Cumulative distributions'!$A54)/COUNTIFS(Data!$M$2:$M$66, "&gt;0", Data!$H$2:$H$66, "&lt;2000")</f>
        <v>0.388888888888889</v>
      </c>
      <c r="T54" s="0" t="n">
        <f aca="false">COUNTIFS(Data!$H$2:$H$66, "&gt;1999", Data!$M$2:$M$66, "&lt;"&amp;'Cumulative distributions'!$A54)/COUNTIFS(Data!$M$2:$M$66, "&gt;0", Data!$H$2:$H$66, "&gt;1999")</f>
        <v>0</v>
      </c>
      <c r="V54" s="0" t="n">
        <f aca="false">COUNTIFS(Data!$AD$2:$AD$66, 1, Data!$H$2:$H$66, "&gt;1999", Data!$M$2:$M$66, "&lt;"&amp;'Cumulative distributions'!$A54)/COUNTIFS(Data!$M$2:$M$66, "&gt;0", Data!$AD$2:$AD$66, 1, Data!$H$2:$H$66, "&gt;1999")</f>
        <v>0</v>
      </c>
      <c r="W54" s="0" t="n">
        <f aca="false">COUNTIFS(Data!$AD$2:$AD$66, 0, Data!$H$2:$H$66, "&gt;1999", Data!$M$2:$M$66, "&lt;"&amp;'Cumulative distributions'!$A54)/COUNTIFS(Data!$M$2:$M$66, "&gt;0", Data!$AD$2:$AD$66, 0, Data!$H$2:$H$66, "&gt;1999")</f>
        <v>0</v>
      </c>
      <c r="AH54" s="0" t="n">
        <f aca="false">IF(AND(V54&gt;0.1, (NOT(V53&gt;0.1))), A54, AH53)</f>
        <v>0</v>
      </c>
    </row>
    <row r="55" customFormat="false" ht="12" hidden="false" customHeight="false" outlineLevel="0" collapsed="false">
      <c r="A55" s="0" t="n">
        <v>2013</v>
      </c>
      <c r="B55" s="0" t="n">
        <f aca="false">COUNTIF(Data!$M$2:$M$66, "&lt;" &amp; A55)/COUNT(Data!$M$2:$M$66)</f>
        <v>0.120689655172414</v>
      </c>
      <c r="C55" s="0" t="n">
        <f aca="false">COUNTIF(Data!$L$2:$L$66, "&lt;" &amp; A55)/COUNT(Data!$L$2:$L$66)</f>
        <v>0.169811320754717</v>
      </c>
      <c r="E55" s="0" t="n">
        <f aca="false">COUNTIFS(Data!$D$2:$D$66, "AI", Data!$H$2:$H$66, "&lt;2000", Data!$M$2:$M$66, "&lt;"&amp;'Cumulative distributions'!$A55)/COUNTIFS(Data!$M$2:$M$66, "&gt;0", Data!$D$2:$D$66, "AI", Data!$H$2:$H$66, "&lt;2000")</f>
        <v>0.714285714285714</v>
      </c>
      <c r="F55" s="0" t="n">
        <f aca="false">COUNTIFS(Data!$D$2:$D$66, "AI", Data!$H$2:$H$66, "&gt;1999", Data!$M$2:$M$66, "&lt;"&amp;'Cumulative distributions'!$A55)/COUNTIFS(Data!$M$2:$M$66, "&gt;0", Data!$D$2:$D$66, "AI", Data!$H$2:$H$66, "&gt;1999")</f>
        <v>0</v>
      </c>
      <c r="G55" s="0" t="e">
        <f aca="false">COUNTIFS(Data!$D$2:$D$66, "AGI", Data!$H$2:$H$66, "&lt;2000", Data!$M$2:$M$66, "&lt;"&amp;'Cumulative distributions'!$A55)/COUNTIFS(Data!$M$2:$M$66, "&gt;0", Data!$D$2:$D$66, "AGI", Data!$H$2:$H$66, "&lt;2000")</f>
        <v>#DIV/0!</v>
      </c>
      <c r="H55" s="0" t="n">
        <f aca="false">COUNTIFS(Data!$D$2:$D$66, "AGI", Data!$H$2:$H$66, "&gt;1999", Data!$M$2:$M$66, "&lt;"&amp;'Cumulative distributions'!$A55)/COUNTIFS(Data!$M$2:$M$66, "&gt;0", Data!$D$2:$D$66, "AGI", Data!$H$2:$H$66, "&gt;1999")</f>
        <v>0</v>
      </c>
      <c r="I55" s="0" t="n">
        <f aca="false">COUNTIFS(Data!$D$2:$D$66, "Futurist", Data!$H$2:$H$66, "&lt;2000", Data!$M$2:$M$66, "&lt;"&amp;'Cumulative distributions'!$A55)/COUNTIFS(Data!$M$2:$M$66, "&gt;0", Data!$D$2:$D$66, "Futurist", Data!$H$2:$H$66, "&lt;2000")</f>
        <v>0.125</v>
      </c>
      <c r="J55" s="0" t="n">
        <f aca="false">COUNTIFS(Data!$D$2:$D$66, "Futurist", Data!$H$2:$H$66, "&gt;1999", Data!$M$2:$M$66, "&lt;"&amp;'Cumulative distributions'!$A55)/COUNTIFS(Data!$M$2:$M$66, "&gt;0", Data!$D$2:$D$66, "Futurist", Data!$H$2:$H$66, "&gt;1999")</f>
        <v>0</v>
      </c>
      <c r="K55" s="0" t="n">
        <f aca="false">COUNTIFS(Data!$D$2:$D$66, "Other", Data!$H$2:$H$66, "&lt;2000", Data!$M$2:$M$66, "&lt;"&amp;'Cumulative distributions'!$A55)/COUNTIFS(Data!$M$2:$M$66, "&gt;0", Data!$D$2:$D$66, "Other", Data!$H$2:$H$66, "&lt;2000")</f>
        <v>0.333333333333333</v>
      </c>
      <c r="L55" s="0" t="n">
        <f aca="false">COUNTIFS(Data!$D$2:$D$66, "Other", Data!$H$2:$H$66, "&gt;1999", Data!$M$2:$M$66, "&lt;"&amp;'Cumulative distributions'!$A55)/COUNTIFS(Data!$M$2:$M$66, "&gt;0", Data!$D$2:$D$66, "Other", Data!$H$2:$H$66, "&gt;1999")</f>
        <v>0</v>
      </c>
      <c r="N55" s="0" t="n">
        <f aca="false">COUNTIFS(Data!$D$2:$D$66, "AGI", Data!$M$2:$M$66, "&lt;"&amp;'Cumulative distributions'!$A55)/COUNTIFS(Data!$M$2:$M$66, "&gt;0", Data!$D$2:$D$66, "AGI")</f>
        <v>0</v>
      </c>
      <c r="O55" s="0" t="n">
        <f aca="false">COUNTIFS(Data!$D$2:$D$66, "AI", Data!$M$2:$M$66, "&lt;"&amp;'Cumulative distributions'!$A55)/COUNTIFS(Data!$M$2:$M$66, "&gt;0", Data!$D$2:$D$66, "AI")</f>
        <v>0.227272727272727</v>
      </c>
      <c r="P55" s="0" t="n">
        <f aca="false">COUNTIFS(Data!$D$2:$D$66, "Futurist", Data!$M$2:$M$66, "&lt;"&amp;'Cumulative distributions'!$A55)/COUNTIFS(Data!$M$2:$M$66, "&gt;0", Data!$D$2:$D$66, "Futurist")</f>
        <v>0.0666666666666667</v>
      </c>
      <c r="Q55" s="0" t="n">
        <f aca="false">COUNTIFS(Data!$D$2:$D$66, "Other", Data!$M$2:$M$66, "&lt;"&amp;'Cumulative distributions'!$A55)/COUNTIFS(Data!$M$2:$M$66, "&gt;0", Data!$D$2:$D$66, "Other")</f>
        <v>0.125</v>
      </c>
      <c r="S55" s="0" t="n">
        <f aca="false">COUNTIFS(Data!$H$2:$H$66, "&lt;2000", Data!$M$2:$M$66, "&lt;"&amp;'Cumulative distributions'!$A55)/COUNTIFS(Data!$M$2:$M$66, "&gt;0", Data!$H$2:$H$66, "&lt;2000")</f>
        <v>0.388888888888889</v>
      </c>
      <c r="T55" s="0" t="n">
        <f aca="false">COUNTIFS(Data!$H$2:$H$66, "&gt;1999", Data!$M$2:$M$66, "&lt;"&amp;'Cumulative distributions'!$A55)/COUNTIFS(Data!$M$2:$M$66, "&gt;0", Data!$H$2:$H$66, "&gt;1999")</f>
        <v>0</v>
      </c>
      <c r="V55" s="0" t="n">
        <f aca="false">COUNTIFS(Data!$AD$2:$AD$66, 1, Data!$H$2:$H$66, "&gt;1999", Data!$M$2:$M$66, "&lt;"&amp;'Cumulative distributions'!$A55)/COUNTIFS(Data!$M$2:$M$66, "&gt;0", Data!$AD$2:$AD$66, 1, Data!$H$2:$H$66, "&gt;1999")</f>
        <v>0</v>
      </c>
      <c r="W55" s="0" t="n">
        <f aca="false">COUNTIFS(Data!$AD$2:$AD$66, 0, Data!$H$2:$H$66, "&gt;1999", Data!$M$2:$M$66, "&lt;"&amp;'Cumulative distributions'!$A55)/COUNTIFS(Data!$M$2:$M$66, "&gt;0", Data!$AD$2:$AD$66, 0, Data!$H$2:$H$66, "&gt;1999")</f>
        <v>0</v>
      </c>
      <c r="AH55" s="0" t="n">
        <f aca="false">IF(AND(V55&gt;0.1, (NOT(V54&gt;0.1))), A55, AH54)</f>
        <v>0</v>
      </c>
    </row>
    <row r="56" customFormat="false" ht="12" hidden="false" customHeight="false" outlineLevel="0" collapsed="false">
      <c r="A56" s="0" t="n">
        <v>2014</v>
      </c>
      <c r="B56" s="0" t="n">
        <f aca="false">COUNTIF(Data!$M$2:$M$66, "&lt;" &amp; A56)/COUNT(Data!$M$2:$M$66)</f>
        <v>0.120689655172414</v>
      </c>
      <c r="C56" s="0" t="n">
        <f aca="false">COUNTIF(Data!$L$2:$L$66, "&lt;" &amp; A56)/COUNT(Data!$L$2:$L$66)</f>
        <v>0.169811320754717</v>
      </c>
      <c r="E56" s="0" t="n">
        <f aca="false">COUNTIFS(Data!$D$2:$D$66, "AI", Data!$H$2:$H$66, "&lt;2000", Data!$M$2:$M$66, "&lt;"&amp;'Cumulative distributions'!$A56)/COUNTIFS(Data!$M$2:$M$66, "&gt;0", Data!$D$2:$D$66, "AI", Data!$H$2:$H$66, "&lt;2000")</f>
        <v>0.714285714285714</v>
      </c>
      <c r="F56" s="0" t="n">
        <f aca="false">COUNTIFS(Data!$D$2:$D$66, "AI", Data!$H$2:$H$66, "&gt;1999", Data!$M$2:$M$66, "&lt;"&amp;'Cumulative distributions'!$A56)/COUNTIFS(Data!$M$2:$M$66, "&gt;0", Data!$D$2:$D$66, "AI", Data!$H$2:$H$66, "&gt;1999")</f>
        <v>0</v>
      </c>
      <c r="G56" s="0" t="e">
        <f aca="false">COUNTIFS(Data!$D$2:$D$66, "AGI", Data!$H$2:$H$66, "&lt;2000", Data!$M$2:$M$66, "&lt;"&amp;'Cumulative distributions'!$A56)/COUNTIFS(Data!$M$2:$M$66, "&gt;0", Data!$D$2:$D$66, "AGI", Data!$H$2:$H$66, "&lt;2000")</f>
        <v>#DIV/0!</v>
      </c>
      <c r="H56" s="0" t="n">
        <f aca="false">COUNTIFS(Data!$D$2:$D$66, "AGI", Data!$H$2:$H$66, "&gt;1999", Data!$M$2:$M$66, "&lt;"&amp;'Cumulative distributions'!$A56)/COUNTIFS(Data!$M$2:$M$66, "&gt;0", Data!$D$2:$D$66, "AGI", Data!$H$2:$H$66, "&gt;1999")</f>
        <v>0</v>
      </c>
      <c r="I56" s="0" t="n">
        <f aca="false">COUNTIFS(Data!$D$2:$D$66, "Futurist", Data!$H$2:$H$66, "&lt;2000", Data!$M$2:$M$66, "&lt;"&amp;'Cumulative distributions'!$A56)/COUNTIFS(Data!$M$2:$M$66, "&gt;0", Data!$D$2:$D$66, "Futurist", Data!$H$2:$H$66, "&lt;2000")</f>
        <v>0.125</v>
      </c>
      <c r="J56" s="0" t="n">
        <f aca="false">COUNTIFS(Data!$D$2:$D$66, "Futurist", Data!$H$2:$H$66, "&gt;1999", Data!$M$2:$M$66, "&lt;"&amp;'Cumulative distributions'!$A56)/COUNTIFS(Data!$M$2:$M$66, "&gt;0", Data!$D$2:$D$66, "Futurist", Data!$H$2:$H$66, "&gt;1999")</f>
        <v>0</v>
      </c>
      <c r="K56" s="0" t="n">
        <f aca="false">COUNTIFS(Data!$D$2:$D$66, "Other", Data!$H$2:$H$66, "&lt;2000", Data!$M$2:$M$66, "&lt;"&amp;'Cumulative distributions'!$A56)/COUNTIFS(Data!$M$2:$M$66, "&gt;0", Data!$D$2:$D$66, "Other", Data!$H$2:$H$66, "&lt;2000")</f>
        <v>0.333333333333333</v>
      </c>
      <c r="L56" s="0" t="n">
        <f aca="false">COUNTIFS(Data!$D$2:$D$66, "Other", Data!$H$2:$H$66, "&gt;1999", Data!$M$2:$M$66, "&lt;"&amp;'Cumulative distributions'!$A56)/COUNTIFS(Data!$M$2:$M$66, "&gt;0", Data!$D$2:$D$66, "Other", Data!$H$2:$H$66, "&gt;1999")</f>
        <v>0</v>
      </c>
      <c r="N56" s="0" t="n">
        <f aca="false">COUNTIFS(Data!$D$2:$D$66, "AGI", Data!$M$2:$M$66, "&lt;"&amp;'Cumulative distributions'!$A56)/COUNTIFS(Data!$M$2:$M$66, "&gt;0", Data!$D$2:$D$66, "AGI")</f>
        <v>0</v>
      </c>
      <c r="O56" s="0" t="n">
        <f aca="false">COUNTIFS(Data!$D$2:$D$66, "AI", Data!$M$2:$M$66, "&lt;"&amp;'Cumulative distributions'!$A56)/COUNTIFS(Data!$M$2:$M$66, "&gt;0", Data!$D$2:$D$66, "AI")</f>
        <v>0.227272727272727</v>
      </c>
      <c r="P56" s="0" t="n">
        <f aca="false">COUNTIFS(Data!$D$2:$D$66, "Futurist", Data!$M$2:$M$66, "&lt;"&amp;'Cumulative distributions'!$A56)/COUNTIFS(Data!$M$2:$M$66, "&gt;0", Data!$D$2:$D$66, "Futurist")</f>
        <v>0.0666666666666667</v>
      </c>
      <c r="Q56" s="0" t="n">
        <f aca="false">COUNTIFS(Data!$D$2:$D$66, "Other", Data!$M$2:$M$66, "&lt;"&amp;'Cumulative distributions'!$A56)/COUNTIFS(Data!$M$2:$M$66, "&gt;0", Data!$D$2:$D$66, "Other")</f>
        <v>0.125</v>
      </c>
      <c r="S56" s="0" t="n">
        <f aca="false">COUNTIFS(Data!$H$2:$H$66, "&lt;2000", Data!$M$2:$M$66, "&lt;"&amp;'Cumulative distributions'!$A56)/COUNTIFS(Data!$M$2:$M$66, "&gt;0", Data!$H$2:$H$66, "&lt;2000")</f>
        <v>0.388888888888889</v>
      </c>
      <c r="T56" s="0" t="n">
        <f aca="false">COUNTIFS(Data!$H$2:$H$66, "&gt;1999", Data!$M$2:$M$66, "&lt;"&amp;'Cumulative distributions'!$A56)/COUNTIFS(Data!$M$2:$M$66, "&gt;0", Data!$H$2:$H$66, "&gt;1999")</f>
        <v>0</v>
      </c>
      <c r="V56" s="0" t="n">
        <f aca="false">COUNTIFS(Data!$AD$2:$AD$66, 1, Data!$H$2:$H$66, "&gt;1999", Data!$M$2:$M$66, "&lt;"&amp;'Cumulative distributions'!$A56)/COUNTIFS(Data!$M$2:$M$66, "&gt;0", Data!$AD$2:$AD$66, 1, Data!$H$2:$H$66, "&gt;1999")</f>
        <v>0</v>
      </c>
      <c r="W56" s="0" t="n">
        <f aca="false">COUNTIFS(Data!$AD$2:$AD$66, 0, Data!$H$2:$H$66, "&gt;1999", Data!$M$2:$M$66, "&lt;"&amp;'Cumulative distributions'!$A56)/COUNTIFS(Data!$M$2:$M$66, "&gt;0", Data!$AD$2:$AD$66, 0, Data!$H$2:$H$66, "&gt;1999")</f>
        <v>0</v>
      </c>
      <c r="AH56" s="0" t="n">
        <f aca="false">IF(AND(V56&gt;0.1, (NOT(V55&gt;0.1))), A56, AH55)</f>
        <v>0</v>
      </c>
    </row>
    <row r="57" customFormat="false" ht="12" hidden="false" customHeight="false" outlineLevel="0" collapsed="false">
      <c r="A57" s="0" t="n">
        <v>2015</v>
      </c>
      <c r="B57" s="0" t="n">
        <f aca="false">COUNTIF(Data!$M$2:$M$66, "&lt;" &amp; A57)/COUNT(Data!$M$2:$M$66)</f>
        <v>0.120689655172414</v>
      </c>
      <c r="C57" s="0" t="n">
        <f aca="false">COUNTIF(Data!$L$2:$L$66, "&lt;" &amp; A57)/COUNT(Data!$L$2:$L$66)</f>
        <v>0.169811320754717</v>
      </c>
      <c r="E57" s="0" t="n">
        <f aca="false">COUNTIFS(Data!$D$2:$D$66, "AI", Data!$H$2:$H$66, "&lt;2000", Data!$M$2:$M$66, "&lt;"&amp;'Cumulative distributions'!$A57)/COUNTIFS(Data!$M$2:$M$66, "&gt;0", Data!$D$2:$D$66, "AI", Data!$H$2:$H$66, "&lt;2000")</f>
        <v>0.714285714285714</v>
      </c>
      <c r="F57" s="0" t="n">
        <f aca="false">COUNTIFS(Data!$D$2:$D$66, "AI", Data!$H$2:$H$66, "&gt;1999", Data!$M$2:$M$66, "&lt;"&amp;'Cumulative distributions'!$A57)/COUNTIFS(Data!$M$2:$M$66, "&gt;0", Data!$D$2:$D$66, "AI", Data!$H$2:$H$66, "&gt;1999")</f>
        <v>0</v>
      </c>
      <c r="G57" s="0" t="e">
        <f aca="false">COUNTIFS(Data!$D$2:$D$66, "AGI", Data!$H$2:$H$66, "&lt;2000", Data!$M$2:$M$66, "&lt;"&amp;'Cumulative distributions'!$A57)/COUNTIFS(Data!$M$2:$M$66, "&gt;0", Data!$D$2:$D$66, "AGI", Data!$H$2:$H$66, "&lt;2000")</f>
        <v>#DIV/0!</v>
      </c>
      <c r="H57" s="0" t="n">
        <f aca="false">COUNTIFS(Data!$D$2:$D$66, "AGI", Data!$H$2:$H$66, "&gt;1999", Data!$M$2:$M$66, "&lt;"&amp;'Cumulative distributions'!$A57)/COUNTIFS(Data!$M$2:$M$66, "&gt;0", Data!$D$2:$D$66, "AGI", Data!$H$2:$H$66, "&gt;1999")</f>
        <v>0</v>
      </c>
      <c r="I57" s="0" t="n">
        <f aca="false">COUNTIFS(Data!$D$2:$D$66, "Futurist", Data!$H$2:$H$66, "&lt;2000", Data!$M$2:$M$66, "&lt;"&amp;'Cumulative distributions'!$A57)/COUNTIFS(Data!$M$2:$M$66, "&gt;0", Data!$D$2:$D$66, "Futurist", Data!$H$2:$H$66, "&lt;2000")</f>
        <v>0.125</v>
      </c>
      <c r="J57" s="0" t="n">
        <f aca="false">COUNTIFS(Data!$D$2:$D$66, "Futurist", Data!$H$2:$H$66, "&gt;1999", Data!$M$2:$M$66, "&lt;"&amp;'Cumulative distributions'!$A57)/COUNTIFS(Data!$M$2:$M$66, "&gt;0", Data!$D$2:$D$66, "Futurist", Data!$H$2:$H$66, "&gt;1999")</f>
        <v>0</v>
      </c>
      <c r="K57" s="0" t="n">
        <f aca="false">COUNTIFS(Data!$D$2:$D$66, "Other", Data!$H$2:$H$66, "&lt;2000", Data!$M$2:$M$66, "&lt;"&amp;'Cumulative distributions'!$A57)/COUNTIFS(Data!$M$2:$M$66, "&gt;0", Data!$D$2:$D$66, "Other", Data!$H$2:$H$66, "&lt;2000")</f>
        <v>0.333333333333333</v>
      </c>
      <c r="L57" s="0" t="n">
        <f aca="false">COUNTIFS(Data!$D$2:$D$66, "Other", Data!$H$2:$H$66, "&gt;1999", Data!$M$2:$M$66, "&lt;"&amp;'Cumulative distributions'!$A57)/COUNTIFS(Data!$M$2:$M$66, "&gt;0", Data!$D$2:$D$66, "Other", Data!$H$2:$H$66, "&gt;1999")</f>
        <v>0</v>
      </c>
      <c r="N57" s="0" t="n">
        <f aca="false">COUNTIFS(Data!$D$2:$D$66, "AGI", Data!$M$2:$M$66, "&lt;"&amp;'Cumulative distributions'!$A57)/COUNTIFS(Data!$M$2:$M$66, "&gt;0", Data!$D$2:$D$66, "AGI")</f>
        <v>0</v>
      </c>
      <c r="O57" s="0" t="n">
        <f aca="false">COUNTIFS(Data!$D$2:$D$66, "AI", Data!$M$2:$M$66, "&lt;"&amp;'Cumulative distributions'!$A57)/COUNTIFS(Data!$M$2:$M$66, "&gt;0", Data!$D$2:$D$66, "AI")</f>
        <v>0.227272727272727</v>
      </c>
      <c r="P57" s="0" t="n">
        <f aca="false">COUNTIFS(Data!$D$2:$D$66, "Futurist", Data!$M$2:$M$66, "&lt;"&amp;'Cumulative distributions'!$A57)/COUNTIFS(Data!$M$2:$M$66, "&gt;0", Data!$D$2:$D$66, "Futurist")</f>
        <v>0.0666666666666667</v>
      </c>
      <c r="Q57" s="0" t="n">
        <f aca="false">COUNTIFS(Data!$D$2:$D$66, "Other", Data!$M$2:$M$66, "&lt;"&amp;'Cumulative distributions'!$A57)/COUNTIFS(Data!$M$2:$M$66, "&gt;0", Data!$D$2:$D$66, "Other")</f>
        <v>0.125</v>
      </c>
      <c r="S57" s="0" t="n">
        <f aca="false">COUNTIFS(Data!$H$2:$H$66, "&lt;2000", Data!$M$2:$M$66, "&lt;"&amp;'Cumulative distributions'!$A57)/COUNTIFS(Data!$M$2:$M$66, "&gt;0", Data!$H$2:$H$66, "&lt;2000")</f>
        <v>0.388888888888889</v>
      </c>
      <c r="T57" s="0" t="n">
        <f aca="false">COUNTIFS(Data!$H$2:$H$66, "&gt;1999", Data!$M$2:$M$66, "&lt;"&amp;'Cumulative distributions'!$A57)/COUNTIFS(Data!$M$2:$M$66, "&gt;0", Data!$H$2:$H$66, "&gt;1999")</f>
        <v>0</v>
      </c>
      <c r="V57" s="0" t="n">
        <f aca="false">COUNTIFS(Data!$AD$2:$AD$66, 1, Data!$H$2:$H$66, "&gt;1999", Data!$M$2:$M$66, "&lt;"&amp;'Cumulative distributions'!$A57)/COUNTIFS(Data!$M$2:$M$66, "&gt;0", Data!$AD$2:$AD$66, 1, Data!$H$2:$H$66, "&gt;1999")</f>
        <v>0</v>
      </c>
      <c r="W57" s="0" t="n">
        <f aca="false">COUNTIFS(Data!$AD$2:$AD$66, 0, Data!$H$2:$H$66, "&gt;1999", Data!$M$2:$M$66, "&lt;"&amp;'Cumulative distributions'!$A57)/COUNTIFS(Data!$M$2:$M$66, "&gt;0", Data!$AD$2:$AD$66, 0, Data!$H$2:$H$66, "&gt;1999")</f>
        <v>0</v>
      </c>
      <c r="AH57" s="0" t="n">
        <f aca="false">IF(AND(V57&gt;0.1, (NOT(V56&gt;0.1))), A57, AH56)</f>
        <v>0</v>
      </c>
    </row>
    <row r="58" customFormat="false" ht="12" hidden="false" customHeight="false" outlineLevel="0" collapsed="false">
      <c r="A58" s="0" t="n">
        <v>2016</v>
      </c>
      <c r="B58" s="0" t="n">
        <f aca="false">COUNTIF(Data!$M$2:$M$66, "&lt;" &amp; A58)/COUNT(Data!$M$2:$M$66)</f>
        <v>0.120689655172414</v>
      </c>
      <c r="C58" s="0" t="n">
        <f aca="false">COUNTIF(Data!$L$2:$L$66, "&lt;" &amp; A58)/COUNT(Data!$L$2:$L$66)</f>
        <v>0.169811320754717</v>
      </c>
      <c r="E58" s="0" t="n">
        <f aca="false">COUNTIFS(Data!$D$2:$D$66, "AI", Data!$H$2:$H$66, "&lt;2000", Data!$M$2:$M$66, "&lt;"&amp;'Cumulative distributions'!$A58)/COUNTIFS(Data!$M$2:$M$66, "&gt;0", Data!$D$2:$D$66, "AI", Data!$H$2:$H$66, "&lt;2000")</f>
        <v>0.714285714285714</v>
      </c>
      <c r="F58" s="0" t="n">
        <f aca="false">COUNTIFS(Data!$D$2:$D$66, "AI", Data!$H$2:$H$66, "&gt;1999", Data!$M$2:$M$66, "&lt;"&amp;'Cumulative distributions'!$A58)/COUNTIFS(Data!$M$2:$M$66, "&gt;0", Data!$D$2:$D$66, "AI", Data!$H$2:$H$66, "&gt;1999")</f>
        <v>0</v>
      </c>
      <c r="G58" s="0" t="e">
        <f aca="false">COUNTIFS(Data!$D$2:$D$66, "AGI", Data!$H$2:$H$66, "&lt;2000", Data!$M$2:$M$66, "&lt;"&amp;'Cumulative distributions'!$A58)/COUNTIFS(Data!$M$2:$M$66, "&gt;0", Data!$D$2:$D$66, "AGI", Data!$H$2:$H$66, "&lt;2000")</f>
        <v>#DIV/0!</v>
      </c>
      <c r="H58" s="0" t="n">
        <f aca="false">COUNTIFS(Data!$D$2:$D$66, "AGI", Data!$H$2:$H$66, "&gt;1999", Data!$M$2:$M$66, "&lt;"&amp;'Cumulative distributions'!$A58)/COUNTIFS(Data!$M$2:$M$66, "&gt;0", Data!$D$2:$D$66, "AGI", Data!$H$2:$H$66, "&gt;1999")</f>
        <v>0</v>
      </c>
      <c r="I58" s="0" t="n">
        <f aca="false">COUNTIFS(Data!$D$2:$D$66, "Futurist", Data!$H$2:$H$66, "&lt;2000", Data!$M$2:$M$66, "&lt;"&amp;'Cumulative distributions'!$A58)/COUNTIFS(Data!$M$2:$M$66, "&gt;0", Data!$D$2:$D$66, "Futurist", Data!$H$2:$H$66, "&lt;2000")</f>
        <v>0.125</v>
      </c>
      <c r="J58" s="0" t="n">
        <f aca="false">COUNTIFS(Data!$D$2:$D$66, "Futurist", Data!$H$2:$H$66, "&gt;1999", Data!$M$2:$M$66, "&lt;"&amp;'Cumulative distributions'!$A58)/COUNTIFS(Data!$M$2:$M$66, "&gt;0", Data!$D$2:$D$66, "Futurist", Data!$H$2:$H$66, "&gt;1999")</f>
        <v>0</v>
      </c>
      <c r="K58" s="0" t="n">
        <f aca="false">COUNTIFS(Data!$D$2:$D$66, "Other", Data!$H$2:$H$66, "&lt;2000", Data!$M$2:$M$66, "&lt;"&amp;'Cumulative distributions'!$A58)/COUNTIFS(Data!$M$2:$M$66, "&gt;0", Data!$D$2:$D$66, "Other", Data!$H$2:$H$66, "&lt;2000")</f>
        <v>0.333333333333333</v>
      </c>
      <c r="L58" s="0" t="n">
        <f aca="false">COUNTIFS(Data!$D$2:$D$66, "Other", Data!$H$2:$H$66, "&gt;1999", Data!$M$2:$M$66, "&lt;"&amp;'Cumulative distributions'!$A58)/COUNTIFS(Data!$M$2:$M$66, "&gt;0", Data!$D$2:$D$66, "Other", Data!$H$2:$H$66, "&gt;1999")</f>
        <v>0</v>
      </c>
      <c r="N58" s="0" t="n">
        <f aca="false">COUNTIFS(Data!$D$2:$D$66, "AGI", Data!$M$2:$M$66, "&lt;"&amp;'Cumulative distributions'!$A58)/COUNTIFS(Data!$M$2:$M$66, "&gt;0", Data!$D$2:$D$66, "AGI")</f>
        <v>0</v>
      </c>
      <c r="O58" s="0" t="n">
        <f aca="false">COUNTIFS(Data!$D$2:$D$66, "AI", Data!$M$2:$M$66, "&lt;"&amp;'Cumulative distributions'!$A58)/COUNTIFS(Data!$M$2:$M$66, "&gt;0", Data!$D$2:$D$66, "AI")</f>
        <v>0.227272727272727</v>
      </c>
      <c r="P58" s="0" t="n">
        <f aca="false">COUNTIFS(Data!$D$2:$D$66, "Futurist", Data!$M$2:$M$66, "&lt;"&amp;'Cumulative distributions'!$A58)/COUNTIFS(Data!$M$2:$M$66, "&gt;0", Data!$D$2:$D$66, "Futurist")</f>
        <v>0.0666666666666667</v>
      </c>
      <c r="Q58" s="0" t="n">
        <f aca="false">COUNTIFS(Data!$D$2:$D$66, "Other", Data!$M$2:$M$66, "&lt;"&amp;'Cumulative distributions'!$A58)/COUNTIFS(Data!$M$2:$M$66, "&gt;0", Data!$D$2:$D$66, "Other")</f>
        <v>0.125</v>
      </c>
      <c r="S58" s="0" t="n">
        <f aca="false">COUNTIFS(Data!$H$2:$H$66, "&lt;2000", Data!$M$2:$M$66, "&lt;"&amp;'Cumulative distributions'!$A58)/COUNTIFS(Data!$M$2:$M$66, "&gt;0", Data!$H$2:$H$66, "&lt;2000")</f>
        <v>0.388888888888889</v>
      </c>
      <c r="T58" s="0" t="n">
        <f aca="false">COUNTIFS(Data!$H$2:$H$66, "&gt;1999", Data!$M$2:$M$66, "&lt;"&amp;'Cumulative distributions'!$A58)/COUNTIFS(Data!$M$2:$M$66, "&gt;0", Data!$H$2:$H$66, "&gt;1999")</f>
        <v>0</v>
      </c>
      <c r="V58" s="0" t="n">
        <f aca="false">COUNTIFS(Data!$AD$2:$AD$66, 1, Data!$H$2:$H$66, "&gt;1999", Data!$M$2:$M$66, "&lt;"&amp;'Cumulative distributions'!$A58)/COUNTIFS(Data!$M$2:$M$66, "&gt;0", Data!$AD$2:$AD$66, 1, Data!$H$2:$H$66, "&gt;1999")</f>
        <v>0</v>
      </c>
      <c r="W58" s="0" t="n">
        <f aca="false">COUNTIFS(Data!$AD$2:$AD$66, 0, Data!$H$2:$H$66, "&gt;1999", Data!$M$2:$M$66, "&lt;"&amp;'Cumulative distributions'!$A58)/COUNTIFS(Data!$M$2:$M$66, "&gt;0", Data!$AD$2:$AD$66, 0, Data!$H$2:$H$66, "&gt;1999")</f>
        <v>0</v>
      </c>
      <c r="AH58" s="0" t="n">
        <f aca="false">IF(AND(V58&gt;0.1, (NOT(V57&gt;0.1))), A58, AH57)</f>
        <v>0</v>
      </c>
    </row>
    <row r="59" customFormat="false" ht="12" hidden="false" customHeight="false" outlineLevel="0" collapsed="false">
      <c r="A59" s="0" t="n">
        <v>2017</v>
      </c>
      <c r="B59" s="0" t="n">
        <f aca="false">COUNTIF(Data!$M$2:$M$66, "&lt;" &amp; A59)/COUNT(Data!$M$2:$M$66)</f>
        <v>0.120689655172414</v>
      </c>
      <c r="C59" s="0" t="n">
        <f aca="false">COUNTIF(Data!$L$2:$L$66, "&lt;" &amp; A59)/COUNT(Data!$L$2:$L$66)</f>
        <v>0.169811320754717</v>
      </c>
      <c r="E59" s="0" t="n">
        <f aca="false">COUNTIFS(Data!$D$2:$D$66, "AI", Data!$H$2:$H$66, "&lt;2000", Data!$M$2:$M$66, "&lt;"&amp;'Cumulative distributions'!$A59)/COUNTIFS(Data!$M$2:$M$66, "&gt;0", Data!$D$2:$D$66, "AI", Data!$H$2:$H$66, "&lt;2000")</f>
        <v>0.714285714285714</v>
      </c>
      <c r="F59" s="0" t="n">
        <f aca="false">COUNTIFS(Data!$D$2:$D$66, "AI", Data!$H$2:$H$66, "&gt;1999", Data!$M$2:$M$66, "&lt;"&amp;'Cumulative distributions'!$A59)/COUNTIFS(Data!$M$2:$M$66, "&gt;0", Data!$D$2:$D$66, "AI", Data!$H$2:$H$66, "&gt;1999")</f>
        <v>0</v>
      </c>
      <c r="G59" s="0" t="e">
        <f aca="false">COUNTIFS(Data!$D$2:$D$66, "AGI", Data!$H$2:$H$66, "&lt;2000", Data!$M$2:$M$66, "&lt;"&amp;'Cumulative distributions'!$A59)/COUNTIFS(Data!$M$2:$M$66, "&gt;0", Data!$D$2:$D$66, "AGI", Data!$H$2:$H$66, "&lt;2000")</f>
        <v>#DIV/0!</v>
      </c>
      <c r="H59" s="0" t="n">
        <f aca="false">COUNTIFS(Data!$D$2:$D$66, "AGI", Data!$H$2:$H$66, "&gt;1999", Data!$M$2:$M$66, "&lt;"&amp;'Cumulative distributions'!$A59)/COUNTIFS(Data!$M$2:$M$66, "&gt;0", Data!$D$2:$D$66, "AGI", Data!$H$2:$H$66, "&gt;1999")</f>
        <v>0</v>
      </c>
      <c r="I59" s="0" t="n">
        <f aca="false">COUNTIFS(Data!$D$2:$D$66, "Futurist", Data!$H$2:$H$66, "&lt;2000", Data!$M$2:$M$66, "&lt;"&amp;'Cumulative distributions'!$A59)/COUNTIFS(Data!$M$2:$M$66, "&gt;0", Data!$D$2:$D$66, "Futurist", Data!$H$2:$H$66, "&lt;2000")</f>
        <v>0.125</v>
      </c>
      <c r="J59" s="0" t="n">
        <f aca="false">COUNTIFS(Data!$D$2:$D$66, "Futurist", Data!$H$2:$H$66, "&gt;1999", Data!$M$2:$M$66, "&lt;"&amp;'Cumulative distributions'!$A59)/COUNTIFS(Data!$M$2:$M$66, "&gt;0", Data!$D$2:$D$66, "Futurist", Data!$H$2:$H$66, "&gt;1999")</f>
        <v>0</v>
      </c>
      <c r="K59" s="0" t="n">
        <f aca="false">COUNTIFS(Data!$D$2:$D$66, "Other", Data!$H$2:$H$66, "&lt;2000", Data!$M$2:$M$66, "&lt;"&amp;'Cumulative distributions'!$A59)/COUNTIFS(Data!$M$2:$M$66, "&gt;0", Data!$D$2:$D$66, "Other", Data!$H$2:$H$66, "&lt;2000")</f>
        <v>0.333333333333333</v>
      </c>
      <c r="L59" s="0" t="n">
        <f aca="false">COUNTIFS(Data!$D$2:$D$66, "Other", Data!$H$2:$H$66, "&gt;1999", Data!$M$2:$M$66, "&lt;"&amp;'Cumulative distributions'!$A59)/COUNTIFS(Data!$M$2:$M$66, "&gt;0", Data!$D$2:$D$66, "Other", Data!$H$2:$H$66, "&gt;1999")</f>
        <v>0</v>
      </c>
      <c r="N59" s="0" t="n">
        <f aca="false">COUNTIFS(Data!$D$2:$D$66, "AGI", Data!$M$2:$M$66, "&lt;"&amp;'Cumulative distributions'!$A59)/COUNTIFS(Data!$M$2:$M$66, "&gt;0", Data!$D$2:$D$66, "AGI")</f>
        <v>0</v>
      </c>
      <c r="O59" s="0" t="n">
        <f aca="false">COUNTIFS(Data!$D$2:$D$66, "AI", Data!$M$2:$M$66, "&lt;"&amp;'Cumulative distributions'!$A59)/COUNTIFS(Data!$M$2:$M$66, "&gt;0", Data!$D$2:$D$66, "AI")</f>
        <v>0.227272727272727</v>
      </c>
      <c r="P59" s="0" t="n">
        <f aca="false">COUNTIFS(Data!$D$2:$D$66, "Futurist", Data!$M$2:$M$66, "&lt;"&amp;'Cumulative distributions'!$A59)/COUNTIFS(Data!$M$2:$M$66, "&gt;0", Data!$D$2:$D$66, "Futurist")</f>
        <v>0.0666666666666667</v>
      </c>
      <c r="Q59" s="0" t="n">
        <f aca="false">COUNTIFS(Data!$D$2:$D$66, "Other", Data!$M$2:$M$66, "&lt;"&amp;'Cumulative distributions'!$A59)/COUNTIFS(Data!$M$2:$M$66, "&gt;0", Data!$D$2:$D$66, "Other")</f>
        <v>0.125</v>
      </c>
      <c r="S59" s="0" t="n">
        <f aca="false">COUNTIFS(Data!$H$2:$H$66, "&lt;2000", Data!$M$2:$M$66, "&lt;"&amp;'Cumulative distributions'!$A59)/COUNTIFS(Data!$M$2:$M$66, "&gt;0", Data!$H$2:$H$66, "&lt;2000")</f>
        <v>0.388888888888889</v>
      </c>
      <c r="T59" s="0" t="n">
        <f aca="false">COUNTIFS(Data!$H$2:$H$66, "&gt;1999", Data!$M$2:$M$66, "&lt;"&amp;'Cumulative distributions'!$A59)/COUNTIFS(Data!$M$2:$M$66, "&gt;0", Data!$H$2:$H$66, "&gt;1999")</f>
        <v>0</v>
      </c>
      <c r="V59" s="0" t="n">
        <f aca="false">COUNTIFS(Data!$AD$2:$AD$66, 1, Data!$H$2:$H$66, "&gt;1999", Data!$M$2:$M$66, "&lt;"&amp;'Cumulative distributions'!$A59)/COUNTIFS(Data!$M$2:$M$66, "&gt;0", Data!$AD$2:$AD$66, 1, Data!$H$2:$H$66, "&gt;1999")</f>
        <v>0</v>
      </c>
      <c r="W59" s="0" t="n">
        <f aca="false">COUNTIFS(Data!$AD$2:$AD$66, 0, Data!$H$2:$H$66, "&gt;1999", Data!$M$2:$M$66, "&lt;"&amp;'Cumulative distributions'!$A59)/COUNTIFS(Data!$M$2:$M$66, "&gt;0", Data!$AD$2:$AD$66, 0, Data!$H$2:$H$66, "&gt;1999")</f>
        <v>0</v>
      </c>
      <c r="AH59" s="0" t="n">
        <f aca="false">IF(AND(V59&gt;0.1, (NOT(V58&gt;0.1))), A59, AH58)</f>
        <v>0</v>
      </c>
    </row>
    <row r="60" customFormat="false" ht="12" hidden="false" customHeight="false" outlineLevel="0" collapsed="false">
      <c r="A60" s="0" t="n">
        <v>2018</v>
      </c>
      <c r="B60" s="0" t="n">
        <f aca="false">COUNTIF(Data!$M$2:$M$66, "&lt;" &amp; A60)/COUNT(Data!$M$2:$M$66)</f>
        <v>0.137931034482759</v>
      </c>
      <c r="C60" s="0" t="n">
        <f aca="false">COUNTIF(Data!$L$2:$L$66, "&lt;" &amp; A60)/COUNT(Data!$L$2:$L$66)</f>
        <v>0.188679245283019</v>
      </c>
      <c r="E60" s="0" t="n">
        <f aca="false">COUNTIFS(Data!$D$2:$D$66, "AI", Data!$H$2:$H$66, "&lt;2000", Data!$M$2:$M$66, "&lt;"&amp;'Cumulative distributions'!$A60)/COUNTIFS(Data!$M$2:$M$66, "&gt;0", Data!$D$2:$D$66, "AI", Data!$H$2:$H$66, "&lt;2000")</f>
        <v>0.714285714285714</v>
      </c>
      <c r="F60" s="0" t="n">
        <f aca="false">COUNTIFS(Data!$D$2:$D$66, "AI", Data!$H$2:$H$66, "&gt;1999", Data!$M$2:$M$66, "&lt;"&amp;'Cumulative distributions'!$A60)/COUNTIFS(Data!$M$2:$M$66, "&gt;0", Data!$D$2:$D$66, "AI", Data!$H$2:$H$66, "&gt;1999")</f>
        <v>0</v>
      </c>
      <c r="G60" s="0" t="e">
        <f aca="false">COUNTIFS(Data!$D$2:$D$66, "AGI", Data!$H$2:$H$66, "&lt;2000", Data!$M$2:$M$66, "&lt;"&amp;'Cumulative distributions'!$A60)/COUNTIFS(Data!$M$2:$M$66, "&gt;0", Data!$D$2:$D$66, "AGI", Data!$H$2:$H$66, "&lt;2000")</f>
        <v>#DIV/0!</v>
      </c>
      <c r="H60" s="0" t="n">
        <f aca="false">COUNTIFS(Data!$D$2:$D$66, "AGI", Data!$H$2:$H$66, "&gt;1999", Data!$M$2:$M$66, "&lt;"&amp;'Cumulative distributions'!$A60)/COUNTIFS(Data!$M$2:$M$66, "&gt;0", Data!$D$2:$D$66, "AGI", Data!$H$2:$H$66, "&gt;1999")</f>
        <v>0</v>
      </c>
      <c r="I60" s="0" t="n">
        <f aca="false">COUNTIFS(Data!$D$2:$D$66, "Futurist", Data!$H$2:$H$66, "&lt;2000", Data!$M$2:$M$66, "&lt;"&amp;'Cumulative distributions'!$A60)/COUNTIFS(Data!$M$2:$M$66, "&gt;0", Data!$D$2:$D$66, "Futurist", Data!$H$2:$H$66, "&lt;2000")</f>
        <v>0.125</v>
      </c>
      <c r="J60" s="0" t="n">
        <f aca="false">COUNTIFS(Data!$D$2:$D$66, "Futurist", Data!$H$2:$H$66, "&gt;1999", Data!$M$2:$M$66, "&lt;"&amp;'Cumulative distributions'!$A60)/COUNTIFS(Data!$M$2:$M$66, "&gt;0", Data!$D$2:$D$66, "Futurist", Data!$H$2:$H$66, "&gt;1999")</f>
        <v>0.142857142857143</v>
      </c>
      <c r="K60" s="0" t="n">
        <f aca="false">COUNTIFS(Data!$D$2:$D$66, "Other", Data!$H$2:$H$66, "&lt;2000", Data!$M$2:$M$66, "&lt;"&amp;'Cumulative distributions'!$A60)/COUNTIFS(Data!$M$2:$M$66, "&gt;0", Data!$D$2:$D$66, "Other", Data!$H$2:$H$66, "&lt;2000")</f>
        <v>0.333333333333333</v>
      </c>
      <c r="L60" s="0" t="n">
        <f aca="false">COUNTIFS(Data!$D$2:$D$66, "Other", Data!$H$2:$H$66, "&gt;1999", Data!$M$2:$M$66, "&lt;"&amp;'Cumulative distributions'!$A60)/COUNTIFS(Data!$M$2:$M$66, "&gt;0", Data!$D$2:$D$66, "Other", Data!$H$2:$H$66, "&gt;1999")</f>
        <v>0</v>
      </c>
      <c r="N60" s="0" t="n">
        <f aca="false">COUNTIFS(Data!$D$2:$D$66, "AGI", Data!$M$2:$M$66, "&lt;"&amp;'Cumulative distributions'!$A60)/COUNTIFS(Data!$M$2:$M$66, "&gt;0", Data!$D$2:$D$66, "AGI")</f>
        <v>0</v>
      </c>
      <c r="O60" s="0" t="n">
        <f aca="false">COUNTIFS(Data!$D$2:$D$66, "AI", Data!$M$2:$M$66, "&lt;"&amp;'Cumulative distributions'!$A60)/COUNTIFS(Data!$M$2:$M$66, "&gt;0", Data!$D$2:$D$66, "AI")</f>
        <v>0.227272727272727</v>
      </c>
      <c r="P60" s="0" t="n">
        <f aca="false">COUNTIFS(Data!$D$2:$D$66, "Futurist", Data!$M$2:$M$66, "&lt;"&amp;'Cumulative distributions'!$A60)/COUNTIFS(Data!$M$2:$M$66, "&gt;0", Data!$D$2:$D$66, "Futurist")</f>
        <v>0.133333333333333</v>
      </c>
      <c r="Q60" s="0" t="n">
        <f aca="false">COUNTIFS(Data!$D$2:$D$66, "Other", Data!$M$2:$M$66, "&lt;"&amp;'Cumulative distributions'!$A60)/COUNTIFS(Data!$M$2:$M$66, "&gt;0", Data!$D$2:$D$66, "Other")</f>
        <v>0.125</v>
      </c>
      <c r="S60" s="0" t="n">
        <f aca="false">COUNTIFS(Data!$H$2:$H$66, "&lt;2000", Data!$M$2:$M$66, "&lt;"&amp;'Cumulative distributions'!$A60)/COUNTIFS(Data!$M$2:$M$66, "&gt;0", Data!$H$2:$H$66, "&lt;2000")</f>
        <v>0.388888888888889</v>
      </c>
      <c r="T60" s="0" t="n">
        <f aca="false">COUNTIFS(Data!$H$2:$H$66, "&gt;1999", Data!$M$2:$M$66, "&lt;"&amp;'Cumulative distributions'!$A60)/COUNTIFS(Data!$M$2:$M$66, "&gt;0", Data!$H$2:$H$66, "&gt;1999")</f>
        <v>0.025</v>
      </c>
      <c r="V60" s="0" t="n">
        <f aca="false">COUNTIFS(Data!$AD$2:$AD$66, 1, Data!$H$2:$H$66, "&gt;1999", Data!$M$2:$M$66, "&lt;"&amp;'Cumulative distributions'!$A60)/COUNTIFS(Data!$M$2:$M$66, "&gt;0", Data!$AD$2:$AD$66, 1, Data!$H$2:$H$66, "&gt;1999")</f>
        <v>0.0454545454545455</v>
      </c>
      <c r="W60" s="0" t="n">
        <f aca="false">COUNTIFS(Data!$AD$2:$AD$66, 0, Data!$H$2:$H$66, "&gt;1999", Data!$M$2:$M$66, "&lt;"&amp;'Cumulative distributions'!$A60)/COUNTIFS(Data!$M$2:$M$66, "&gt;0", Data!$AD$2:$AD$66, 0, Data!$H$2:$H$66, "&gt;1999")</f>
        <v>0</v>
      </c>
      <c r="AH60" s="0" t="n">
        <f aca="false">IF(AND(V60&gt;0.1, (NOT(V59&gt;0.1))), A60, AH59)</f>
        <v>0</v>
      </c>
    </row>
    <row r="61" customFormat="false" ht="12" hidden="false" customHeight="false" outlineLevel="0" collapsed="false">
      <c r="A61" s="0" t="n">
        <v>2019</v>
      </c>
      <c r="B61" s="0" t="n">
        <f aca="false">COUNTIF(Data!$M$2:$M$66, "&lt;" &amp; A61)/COUNT(Data!$M$2:$M$66)</f>
        <v>0.137931034482759</v>
      </c>
      <c r="C61" s="0" t="n">
        <f aca="false">COUNTIF(Data!$L$2:$L$66, "&lt;" &amp; A61)/COUNT(Data!$L$2:$L$66)</f>
        <v>0.188679245283019</v>
      </c>
      <c r="E61" s="0" t="n">
        <f aca="false">COUNTIFS(Data!$D$2:$D$66, "AI", Data!$H$2:$H$66, "&lt;2000", Data!$M$2:$M$66, "&lt;"&amp;'Cumulative distributions'!$A61)/COUNTIFS(Data!$M$2:$M$66, "&gt;0", Data!$D$2:$D$66, "AI", Data!$H$2:$H$66, "&lt;2000")</f>
        <v>0.714285714285714</v>
      </c>
      <c r="F61" s="0" t="n">
        <f aca="false">COUNTIFS(Data!$D$2:$D$66, "AI", Data!$H$2:$H$66, "&gt;1999", Data!$M$2:$M$66, "&lt;"&amp;'Cumulative distributions'!$A61)/COUNTIFS(Data!$M$2:$M$66, "&gt;0", Data!$D$2:$D$66, "AI", Data!$H$2:$H$66, "&gt;1999")</f>
        <v>0</v>
      </c>
      <c r="G61" s="0" t="e">
        <f aca="false">COUNTIFS(Data!$D$2:$D$66, "AGI", Data!$H$2:$H$66, "&lt;2000", Data!$M$2:$M$66, "&lt;"&amp;'Cumulative distributions'!$A61)/COUNTIFS(Data!$M$2:$M$66, "&gt;0", Data!$D$2:$D$66, "AGI", Data!$H$2:$H$66, "&lt;2000")</f>
        <v>#DIV/0!</v>
      </c>
      <c r="H61" s="0" t="n">
        <f aca="false">COUNTIFS(Data!$D$2:$D$66, "AGI", Data!$H$2:$H$66, "&gt;1999", Data!$M$2:$M$66, "&lt;"&amp;'Cumulative distributions'!$A61)/COUNTIFS(Data!$M$2:$M$66, "&gt;0", Data!$D$2:$D$66, "AGI", Data!$H$2:$H$66, "&gt;1999")</f>
        <v>0</v>
      </c>
      <c r="I61" s="0" t="n">
        <f aca="false">COUNTIFS(Data!$D$2:$D$66, "Futurist", Data!$H$2:$H$66, "&lt;2000", Data!$M$2:$M$66, "&lt;"&amp;'Cumulative distributions'!$A61)/COUNTIFS(Data!$M$2:$M$66, "&gt;0", Data!$D$2:$D$66, "Futurist", Data!$H$2:$H$66, "&lt;2000")</f>
        <v>0.125</v>
      </c>
      <c r="J61" s="0" t="n">
        <f aca="false">COUNTIFS(Data!$D$2:$D$66, "Futurist", Data!$H$2:$H$66, "&gt;1999", Data!$M$2:$M$66, "&lt;"&amp;'Cumulative distributions'!$A61)/COUNTIFS(Data!$M$2:$M$66, "&gt;0", Data!$D$2:$D$66, "Futurist", Data!$H$2:$H$66, "&gt;1999")</f>
        <v>0.142857142857143</v>
      </c>
      <c r="K61" s="0" t="n">
        <f aca="false">COUNTIFS(Data!$D$2:$D$66, "Other", Data!$H$2:$H$66, "&lt;2000", Data!$M$2:$M$66, "&lt;"&amp;'Cumulative distributions'!$A61)/COUNTIFS(Data!$M$2:$M$66, "&gt;0", Data!$D$2:$D$66, "Other", Data!$H$2:$H$66, "&lt;2000")</f>
        <v>0.333333333333333</v>
      </c>
      <c r="L61" s="0" t="n">
        <f aca="false">COUNTIFS(Data!$D$2:$D$66, "Other", Data!$H$2:$H$66, "&gt;1999", Data!$M$2:$M$66, "&lt;"&amp;'Cumulative distributions'!$A61)/COUNTIFS(Data!$M$2:$M$66, "&gt;0", Data!$D$2:$D$66, "Other", Data!$H$2:$H$66, "&gt;1999")</f>
        <v>0</v>
      </c>
      <c r="N61" s="0" t="n">
        <f aca="false">COUNTIFS(Data!$D$2:$D$66, "AGI", Data!$M$2:$M$66, "&lt;"&amp;'Cumulative distributions'!$A61)/COUNTIFS(Data!$M$2:$M$66, "&gt;0", Data!$D$2:$D$66, "AGI")</f>
        <v>0</v>
      </c>
      <c r="O61" s="0" t="n">
        <f aca="false">COUNTIFS(Data!$D$2:$D$66, "AI", Data!$M$2:$M$66, "&lt;"&amp;'Cumulative distributions'!$A61)/COUNTIFS(Data!$M$2:$M$66, "&gt;0", Data!$D$2:$D$66, "AI")</f>
        <v>0.227272727272727</v>
      </c>
      <c r="P61" s="0" t="n">
        <f aca="false">COUNTIFS(Data!$D$2:$D$66, "Futurist", Data!$M$2:$M$66, "&lt;"&amp;'Cumulative distributions'!$A61)/COUNTIFS(Data!$M$2:$M$66, "&gt;0", Data!$D$2:$D$66, "Futurist")</f>
        <v>0.133333333333333</v>
      </c>
      <c r="Q61" s="0" t="n">
        <f aca="false">COUNTIFS(Data!$D$2:$D$66, "Other", Data!$M$2:$M$66, "&lt;"&amp;'Cumulative distributions'!$A61)/COUNTIFS(Data!$M$2:$M$66, "&gt;0", Data!$D$2:$D$66, "Other")</f>
        <v>0.125</v>
      </c>
      <c r="S61" s="0" t="n">
        <f aca="false">COUNTIFS(Data!$H$2:$H$66, "&lt;2000", Data!$M$2:$M$66, "&lt;"&amp;'Cumulative distributions'!$A61)/COUNTIFS(Data!$M$2:$M$66, "&gt;0", Data!$H$2:$H$66, "&lt;2000")</f>
        <v>0.388888888888889</v>
      </c>
      <c r="T61" s="0" t="n">
        <f aca="false">COUNTIFS(Data!$H$2:$H$66, "&gt;1999", Data!$M$2:$M$66, "&lt;"&amp;'Cumulative distributions'!$A61)/COUNTIFS(Data!$M$2:$M$66, "&gt;0", Data!$H$2:$H$66, "&gt;1999")</f>
        <v>0.025</v>
      </c>
      <c r="V61" s="0" t="n">
        <f aca="false">COUNTIFS(Data!$AD$2:$AD$66, 1, Data!$H$2:$H$66, "&gt;1999", Data!$M$2:$M$66, "&lt;"&amp;'Cumulative distributions'!$A61)/COUNTIFS(Data!$M$2:$M$66, "&gt;0", Data!$AD$2:$AD$66, 1, Data!$H$2:$H$66, "&gt;1999")</f>
        <v>0.0454545454545455</v>
      </c>
      <c r="W61" s="0" t="n">
        <f aca="false">COUNTIFS(Data!$AD$2:$AD$66, 0, Data!$H$2:$H$66, "&gt;1999", Data!$M$2:$M$66, "&lt;"&amp;'Cumulative distributions'!$A61)/COUNTIFS(Data!$M$2:$M$66, "&gt;0", Data!$AD$2:$AD$66, 0, Data!$H$2:$H$66, "&gt;1999")</f>
        <v>0</v>
      </c>
      <c r="AH61" s="0" t="n">
        <f aca="false">IF(AND(V61&gt;0.1, (NOT(V60&gt;0.1))), A61, AH60)</f>
        <v>0</v>
      </c>
    </row>
    <row r="62" customFormat="false" ht="12" hidden="false" customHeight="false" outlineLevel="0" collapsed="false">
      <c r="A62" s="0" t="n">
        <v>2020</v>
      </c>
      <c r="B62" s="0" t="n">
        <f aca="false">COUNTIF(Data!$M$2:$M$66, "&lt;" &amp; A62)/COUNT(Data!$M$2:$M$66)</f>
        <v>0.155172413793103</v>
      </c>
      <c r="C62" s="0" t="n">
        <f aca="false">COUNTIF(Data!$L$2:$L$66, "&lt;" &amp; A62)/COUNT(Data!$L$2:$L$66)</f>
        <v>0.188679245283019</v>
      </c>
      <c r="E62" s="0" t="n">
        <f aca="false">COUNTIFS(Data!$D$2:$D$66, "AI", Data!$H$2:$H$66, "&lt;2000", Data!$M$2:$M$66, "&lt;"&amp;'Cumulative distributions'!$A62)/COUNTIFS(Data!$M$2:$M$66, "&gt;0", Data!$D$2:$D$66, "AI", Data!$H$2:$H$66, "&lt;2000")</f>
        <v>0.714285714285714</v>
      </c>
      <c r="F62" s="0" t="n">
        <f aca="false">COUNTIFS(Data!$D$2:$D$66, "AI", Data!$H$2:$H$66, "&gt;1999", Data!$M$2:$M$66, "&lt;"&amp;'Cumulative distributions'!$A62)/COUNTIFS(Data!$M$2:$M$66, "&gt;0", Data!$D$2:$D$66, "AI", Data!$H$2:$H$66, "&gt;1999")</f>
        <v>0</v>
      </c>
      <c r="G62" s="0" t="e">
        <f aca="false">COUNTIFS(Data!$D$2:$D$66, "AGI", Data!$H$2:$H$66, "&lt;2000", Data!$M$2:$M$66, "&lt;"&amp;'Cumulative distributions'!$A62)/COUNTIFS(Data!$M$2:$M$66, "&gt;0", Data!$D$2:$D$66, "AGI", Data!$H$2:$H$66, "&lt;2000")</f>
        <v>#DIV/0!</v>
      </c>
      <c r="H62" s="0" t="n">
        <f aca="false">COUNTIFS(Data!$D$2:$D$66, "AGI", Data!$H$2:$H$66, "&gt;1999", Data!$M$2:$M$66, "&lt;"&amp;'Cumulative distributions'!$A62)/COUNTIFS(Data!$M$2:$M$66, "&gt;0", Data!$D$2:$D$66, "AGI", Data!$H$2:$H$66, "&gt;1999")</f>
        <v>0</v>
      </c>
      <c r="I62" s="0" t="n">
        <f aca="false">COUNTIFS(Data!$D$2:$D$66, "Futurist", Data!$H$2:$H$66, "&lt;2000", Data!$M$2:$M$66, "&lt;"&amp;'Cumulative distributions'!$A62)/COUNTIFS(Data!$M$2:$M$66, "&gt;0", Data!$D$2:$D$66, "Futurist", Data!$H$2:$H$66, "&lt;2000")</f>
        <v>0.25</v>
      </c>
      <c r="J62" s="0" t="n">
        <f aca="false">COUNTIFS(Data!$D$2:$D$66, "Futurist", Data!$H$2:$H$66, "&gt;1999", Data!$M$2:$M$66, "&lt;"&amp;'Cumulative distributions'!$A62)/COUNTIFS(Data!$M$2:$M$66, "&gt;0", Data!$D$2:$D$66, "Futurist", Data!$H$2:$H$66, "&gt;1999")</f>
        <v>0.142857142857143</v>
      </c>
      <c r="K62" s="0" t="n">
        <f aca="false">COUNTIFS(Data!$D$2:$D$66, "Other", Data!$H$2:$H$66, "&lt;2000", Data!$M$2:$M$66, "&lt;"&amp;'Cumulative distributions'!$A62)/COUNTIFS(Data!$M$2:$M$66, "&gt;0", Data!$D$2:$D$66, "Other", Data!$H$2:$H$66, "&lt;2000")</f>
        <v>0.333333333333333</v>
      </c>
      <c r="L62" s="0" t="n">
        <f aca="false">COUNTIFS(Data!$D$2:$D$66, "Other", Data!$H$2:$H$66, "&gt;1999", Data!$M$2:$M$66, "&lt;"&amp;'Cumulative distributions'!$A62)/COUNTIFS(Data!$M$2:$M$66, "&gt;0", Data!$D$2:$D$66, "Other", Data!$H$2:$H$66, "&gt;1999")</f>
        <v>0</v>
      </c>
      <c r="N62" s="0" t="n">
        <f aca="false">COUNTIFS(Data!$D$2:$D$66, "AGI", Data!$M$2:$M$66, "&lt;"&amp;'Cumulative distributions'!$A62)/COUNTIFS(Data!$M$2:$M$66, "&gt;0", Data!$D$2:$D$66, "AGI")</f>
        <v>0</v>
      </c>
      <c r="O62" s="0" t="n">
        <f aca="false">COUNTIFS(Data!$D$2:$D$66, "AI", Data!$M$2:$M$66, "&lt;"&amp;'Cumulative distributions'!$A62)/COUNTIFS(Data!$M$2:$M$66, "&gt;0", Data!$D$2:$D$66, "AI")</f>
        <v>0.227272727272727</v>
      </c>
      <c r="P62" s="0" t="n">
        <f aca="false">COUNTIFS(Data!$D$2:$D$66, "Futurist", Data!$M$2:$M$66, "&lt;"&amp;'Cumulative distributions'!$A62)/COUNTIFS(Data!$M$2:$M$66, "&gt;0", Data!$D$2:$D$66, "Futurist")</f>
        <v>0.2</v>
      </c>
      <c r="Q62" s="0" t="n">
        <f aca="false">COUNTIFS(Data!$D$2:$D$66, "Other", Data!$M$2:$M$66, "&lt;"&amp;'Cumulative distributions'!$A62)/COUNTIFS(Data!$M$2:$M$66, "&gt;0", Data!$D$2:$D$66, "Other")</f>
        <v>0.125</v>
      </c>
      <c r="S62" s="0" t="n">
        <f aca="false">COUNTIFS(Data!$H$2:$H$66, "&lt;2000", Data!$M$2:$M$66, "&lt;"&amp;'Cumulative distributions'!$A62)/COUNTIFS(Data!$M$2:$M$66, "&gt;0", Data!$H$2:$H$66, "&lt;2000")</f>
        <v>0.444444444444444</v>
      </c>
      <c r="T62" s="0" t="n">
        <f aca="false">COUNTIFS(Data!$H$2:$H$66, "&gt;1999", Data!$M$2:$M$66, "&lt;"&amp;'Cumulative distributions'!$A62)/COUNTIFS(Data!$M$2:$M$66, "&gt;0", Data!$H$2:$H$66, "&gt;1999")</f>
        <v>0.025</v>
      </c>
      <c r="V62" s="0" t="n">
        <f aca="false">COUNTIFS(Data!$AD$2:$AD$66, 1, Data!$H$2:$H$66, "&gt;1999", Data!$M$2:$M$66, "&lt;"&amp;'Cumulative distributions'!$A62)/COUNTIFS(Data!$M$2:$M$66, "&gt;0", Data!$AD$2:$AD$66, 1, Data!$H$2:$H$66, "&gt;1999")</f>
        <v>0.0454545454545455</v>
      </c>
      <c r="W62" s="0" t="n">
        <f aca="false">COUNTIFS(Data!$AD$2:$AD$66, 0, Data!$H$2:$H$66, "&gt;1999", Data!$M$2:$M$66, "&lt;"&amp;'Cumulative distributions'!$A62)/COUNTIFS(Data!$M$2:$M$66, "&gt;0", Data!$AD$2:$AD$66, 0, Data!$H$2:$H$66, "&gt;1999")</f>
        <v>0</v>
      </c>
      <c r="AH62" s="0" t="n">
        <f aca="false">IF(AND(V62&gt;0.1, (NOT(V61&gt;0.1))), A62, AH61)</f>
        <v>0</v>
      </c>
    </row>
    <row r="63" customFormat="false" ht="12" hidden="false" customHeight="false" outlineLevel="0" collapsed="false">
      <c r="A63" s="0" t="n">
        <v>2021</v>
      </c>
      <c r="B63" s="0" t="n">
        <f aca="false">COUNTIF(Data!$M$2:$M$66, "&lt;" &amp; A63)/COUNT(Data!$M$2:$M$66)</f>
        <v>0.206896551724138</v>
      </c>
      <c r="C63" s="0" t="n">
        <f aca="false">COUNTIF(Data!$L$2:$L$66, "&lt;" &amp; A63)/COUNT(Data!$L$2:$L$66)</f>
        <v>0.245283018867925</v>
      </c>
      <c r="E63" s="0" t="n">
        <f aca="false">COUNTIFS(Data!$D$2:$D$66, "AI", Data!$H$2:$H$66, "&lt;2000", Data!$M$2:$M$66, "&lt;"&amp;'Cumulative distributions'!$A63)/COUNTIFS(Data!$M$2:$M$66, "&gt;0", Data!$D$2:$D$66, "AI", Data!$H$2:$H$66, "&lt;2000")</f>
        <v>0.714285714285714</v>
      </c>
      <c r="F63" s="0" t="n">
        <f aca="false">COUNTIFS(Data!$D$2:$D$66, "AI", Data!$H$2:$H$66, "&gt;1999", Data!$M$2:$M$66, "&lt;"&amp;'Cumulative distributions'!$A63)/COUNTIFS(Data!$M$2:$M$66, "&gt;0", Data!$D$2:$D$66, "AI", Data!$H$2:$H$66, "&gt;1999")</f>
        <v>0</v>
      </c>
      <c r="G63" s="0" t="e">
        <f aca="false">COUNTIFS(Data!$D$2:$D$66, "AGI", Data!$H$2:$H$66, "&lt;2000", Data!$M$2:$M$66, "&lt;"&amp;'Cumulative distributions'!$A63)/COUNTIFS(Data!$M$2:$M$66, "&gt;0", Data!$D$2:$D$66, "AGI", Data!$H$2:$H$66, "&lt;2000")</f>
        <v>#DIV/0!</v>
      </c>
      <c r="H63" s="0" t="n">
        <f aca="false">COUNTIFS(Data!$D$2:$D$66, "AGI", Data!$H$2:$H$66, "&gt;1999", Data!$M$2:$M$66, "&lt;"&amp;'Cumulative distributions'!$A63)/COUNTIFS(Data!$M$2:$M$66, "&gt;0", Data!$D$2:$D$66, "AGI", Data!$H$2:$H$66, "&gt;1999")</f>
        <v>0.0769230769230769</v>
      </c>
      <c r="I63" s="0" t="n">
        <f aca="false">COUNTIFS(Data!$D$2:$D$66, "Futurist", Data!$H$2:$H$66, "&lt;2000", Data!$M$2:$M$66, "&lt;"&amp;'Cumulative distributions'!$A63)/COUNTIFS(Data!$M$2:$M$66, "&gt;0", Data!$D$2:$D$66, "Futurist", Data!$H$2:$H$66, "&lt;2000")</f>
        <v>0.375</v>
      </c>
      <c r="J63" s="0" t="n">
        <f aca="false">COUNTIFS(Data!$D$2:$D$66, "Futurist", Data!$H$2:$H$66, "&gt;1999", Data!$M$2:$M$66, "&lt;"&amp;'Cumulative distributions'!$A63)/COUNTIFS(Data!$M$2:$M$66, "&gt;0", Data!$D$2:$D$66, "Futurist", Data!$H$2:$H$66, "&gt;1999")</f>
        <v>0.285714285714286</v>
      </c>
      <c r="K63" s="0" t="n">
        <f aca="false">COUNTIFS(Data!$D$2:$D$66, "Other", Data!$H$2:$H$66, "&lt;2000", Data!$M$2:$M$66, "&lt;"&amp;'Cumulative distributions'!$A63)/COUNTIFS(Data!$M$2:$M$66, "&gt;0", Data!$D$2:$D$66, "Other", Data!$H$2:$H$66, "&lt;2000")</f>
        <v>0.333333333333333</v>
      </c>
      <c r="L63" s="0" t="n">
        <f aca="false">COUNTIFS(Data!$D$2:$D$66, "Other", Data!$H$2:$H$66, "&gt;1999", Data!$M$2:$M$66, "&lt;"&amp;'Cumulative distributions'!$A63)/COUNTIFS(Data!$M$2:$M$66, "&gt;0", Data!$D$2:$D$66, "Other", Data!$H$2:$H$66, "&gt;1999")</f>
        <v>0</v>
      </c>
      <c r="N63" s="0" t="n">
        <f aca="false">COUNTIFS(Data!$D$2:$D$66, "AGI", Data!$M$2:$M$66, "&lt;"&amp;'Cumulative distributions'!$A63)/COUNTIFS(Data!$M$2:$M$66, "&gt;0", Data!$D$2:$D$66, "AGI")</f>
        <v>0.0769230769230769</v>
      </c>
      <c r="O63" s="0" t="n">
        <f aca="false">COUNTIFS(Data!$D$2:$D$66, "AI", Data!$M$2:$M$66, "&lt;"&amp;'Cumulative distributions'!$A63)/COUNTIFS(Data!$M$2:$M$66, "&gt;0", Data!$D$2:$D$66, "AI")</f>
        <v>0.227272727272727</v>
      </c>
      <c r="P63" s="0" t="n">
        <f aca="false">COUNTIFS(Data!$D$2:$D$66, "Futurist", Data!$M$2:$M$66, "&lt;"&amp;'Cumulative distributions'!$A63)/COUNTIFS(Data!$M$2:$M$66, "&gt;0", Data!$D$2:$D$66, "Futurist")</f>
        <v>0.333333333333333</v>
      </c>
      <c r="Q63" s="0" t="n">
        <f aca="false">COUNTIFS(Data!$D$2:$D$66, "Other", Data!$M$2:$M$66, "&lt;"&amp;'Cumulative distributions'!$A63)/COUNTIFS(Data!$M$2:$M$66, "&gt;0", Data!$D$2:$D$66, "Other")</f>
        <v>0.125</v>
      </c>
      <c r="S63" s="0" t="n">
        <f aca="false">COUNTIFS(Data!$H$2:$H$66, "&lt;2000", Data!$M$2:$M$66, "&lt;"&amp;'Cumulative distributions'!$A63)/COUNTIFS(Data!$M$2:$M$66, "&gt;0", Data!$H$2:$H$66, "&lt;2000")</f>
        <v>0.5</v>
      </c>
      <c r="T63" s="0" t="n">
        <f aca="false">COUNTIFS(Data!$H$2:$H$66, "&gt;1999", Data!$M$2:$M$66, "&lt;"&amp;'Cumulative distributions'!$A63)/COUNTIFS(Data!$M$2:$M$66, "&gt;0", Data!$H$2:$H$66, "&gt;1999")</f>
        <v>0.075</v>
      </c>
      <c r="V63" s="0" t="n">
        <f aca="false">COUNTIFS(Data!$AD$2:$AD$66, 1, Data!$H$2:$H$66, "&gt;1999", Data!$M$2:$M$66, "&lt;"&amp;'Cumulative distributions'!$A63)/COUNTIFS(Data!$M$2:$M$66, "&gt;0", Data!$AD$2:$AD$66, 1, Data!$H$2:$H$66, "&gt;1999")</f>
        <v>0.0909090909090909</v>
      </c>
      <c r="W63" s="0" t="n">
        <f aca="false">COUNTIFS(Data!$AD$2:$AD$66, 0, Data!$H$2:$H$66, "&gt;1999", Data!$M$2:$M$66, "&lt;"&amp;'Cumulative distributions'!$A63)/COUNTIFS(Data!$M$2:$M$66, "&gt;0", Data!$AD$2:$AD$66, 0, Data!$H$2:$H$66, "&gt;1999")</f>
        <v>0.0909090909090909</v>
      </c>
      <c r="AH63" s="0" t="n">
        <f aca="false">IF(AND(V63&gt;0.1, (NOT(V62&gt;0.1))), A63, AH62)</f>
        <v>0</v>
      </c>
    </row>
    <row r="64" customFormat="false" ht="12" hidden="false" customHeight="false" outlineLevel="0" collapsed="false">
      <c r="A64" s="0" t="n">
        <v>2022</v>
      </c>
      <c r="B64" s="0" t="n">
        <f aca="false">COUNTIF(Data!$M$2:$M$66, "&lt;" &amp; A64)/COUNT(Data!$M$2:$M$66)</f>
        <v>0.206896551724138</v>
      </c>
      <c r="C64" s="0" t="n">
        <f aca="false">COUNTIF(Data!$L$2:$L$66, "&lt;" &amp; A64)/COUNT(Data!$L$2:$L$66)</f>
        <v>0.245283018867925</v>
      </c>
      <c r="E64" s="0" t="n">
        <f aca="false">COUNTIFS(Data!$D$2:$D$66, "AI", Data!$H$2:$H$66, "&lt;2000", Data!$M$2:$M$66, "&lt;"&amp;'Cumulative distributions'!$A64)/COUNTIFS(Data!$M$2:$M$66, "&gt;0", Data!$D$2:$D$66, "AI", Data!$H$2:$H$66, "&lt;2000")</f>
        <v>0.714285714285714</v>
      </c>
      <c r="F64" s="0" t="n">
        <f aca="false">COUNTIFS(Data!$D$2:$D$66, "AI", Data!$H$2:$H$66, "&gt;1999", Data!$M$2:$M$66, "&lt;"&amp;'Cumulative distributions'!$A64)/COUNTIFS(Data!$M$2:$M$66, "&gt;0", Data!$D$2:$D$66, "AI", Data!$H$2:$H$66, "&gt;1999")</f>
        <v>0</v>
      </c>
      <c r="G64" s="0" t="e">
        <f aca="false">COUNTIFS(Data!$D$2:$D$66, "AGI", Data!$H$2:$H$66, "&lt;2000", Data!$M$2:$M$66, "&lt;"&amp;'Cumulative distributions'!$A64)/COUNTIFS(Data!$M$2:$M$66, "&gt;0", Data!$D$2:$D$66, "AGI", Data!$H$2:$H$66, "&lt;2000")</f>
        <v>#DIV/0!</v>
      </c>
      <c r="H64" s="0" t="n">
        <f aca="false">COUNTIFS(Data!$D$2:$D$66, "AGI", Data!$H$2:$H$66, "&gt;1999", Data!$M$2:$M$66, "&lt;"&amp;'Cumulative distributions'!$A64)/COUNTIFS(Data!$M$2:$M$66, "&gt;0", Data!$D$2:$D$66, "AGI", Data!$H$2:$H$66, "&gt;1999")</f>
        <v>0.0769230769230769</v>
      </c>
      <c r="I64" s="0" t="n">
        <f aca="false">COUNTIFS(Data!$D$2:$D$66, "Futurist", Data!$H$2:$H$66, "&lt;2000", Data!$M$2:$M$66, "&lt;"&amp;'Cumulative distributions'!$A64)/COUNTIFS(Data!$M$2:$M$66, "&gt;0", Data!$D$2:$D$66, "Futurist", Data!$H$2:$H$66, "&lt;2000")</f>
        <v>0.375</v>
      </c>
      <c r="J64" s="0" t="n">
        <f aca="false">COUNTIFS(Data!$D$2:$D$66, "Futurist", Data!$H$2:$H$66, "&gt;1999", Data!$M$2:$M$66, "&lt;"&amp;'Cumulative distributions'!$A64)/COUNTIFS(Data!$M$2:$M$66, "&gt;0", Data!$D$2:$D$66, "Futurist", Data!$H$2:$H$66, "&gt;1999")</f>
        <v>0.285714285714286</v>
      </c>
      <c r="K64" s="0" t="n">
        <f aca="false">COUNTIFS(Data!$D$2:$D$66, "Other", Data!$H$2:$H$66, "&lt;2000", Data!$M$2:$M$66, "&lt;"&amp;'Cumulative distributions'!$A64)/COUNTIFS(Data!$M$2:$M$66, "&gt;0", Data!$D$2:$D$66, "Other", Data!$H$2:$H$66, "&lt;2000")</f>
        <v>0.333333333333333</v>
      </c>
      <c r="L64" s="0" t="n">
        <f aca="false">COUNTIFS(Data!$D$2:$D$66, "Other", Data!$H$2:$H$66, "&gt;1999", Data!$M$2:$M$66, "&lt;"&amp;'Cumulative distributions'!$A64)/COUNTIFS(Data!$M$2:$M$66, "&gt;0", Data!$D$2:$D$66, "Other", Data!$H$2:$H$66, "&gt;1999")</f>
        <v>0</v>
      </c>
      <c r="N64" s="0" t="n">
        <f aca="false">COUNTIFS(Data!$D$2:$D$66, "AGI", Data!$M$2:$M$66, "&lt;"&amp;'Cumulative distributions'!$A64)/COUNTIFS(Data!$M$2:$M$66, "&gt;0", Data!$D$2:$D$66, "AGI")</f>
        <v>0.0769230769230769</v>
      </c>
      <c r="O64" s="0" t="n">
        <f aca="false">COUNTIFS(Data!$D$2:$D$66, "AI", Data!$M$2:$M$66, "&lt;"&amp;'Cumulative distributions'!$A64)/COUNTIFS(Data!$M$2:$M$66, "&gt;0", Data!$D$2:$D$66, "AI")</f>
        <v>0.227272727272727</v>
      </c>
      <c r="P64" s="0" t="n">
        <f aca="false">COUNTIFS(Data!$D$2:$D$66, "Futurist", Data!$M$2:$M$66, "&lt;"&amp;'Cumulative distributions'!$A64)/COUNTIFS(Data!$M$2:$M$66, "&gt;0", Data!$D$2:$D$66, "Futurist")</f>
        <v>0.333333333333333</v>
      </c>
      <c r="Q64" s="0" t="n">
        <f aca="false">COUNTIFS(Data!$D$2:$D$66, "Other", Data!$M$2:$M$66, "&lt;"&amp;'Cumulative distributions'!$A64)/COUNTIFS(Data!$M$2:$M$66, "&gt;0", Data!$D$2:$D$66, "Other")</f>
        <v>0.125</v>
      </c>
      <c r="S64" s="0" t="n">
        <f aca="false">COUNTIFS(Data!$H$2:$H$66, "&lt;2000", Data!$M$2:$M$66, "&lt;"&amp;'Cumulative distributions'!$A64)/COUNTIFS(Data!$M$2:$M$66, "&gt;0", Data!$H$2:$H$66, "&lt;2000")</f>
        <v>0.5</v>
      </c>
      <c r="T64" s="0" t="n">
        <f aca="false">COUNTIFS(Data!$H$2:$H$66, "&gt;1999", Data!$M$2:$M$66, "&lt;"&amp;'Cumulative distributions'!$A64)/COUNTIFS(Data!$M$2:$M$66, "&gt;0", Data!$H$2:$H$66, "&gt;1999")</f>
        <v>0.075</v>
      </c>
      <c r="V64" s="0" t="n">
        <f aca="false">COUNTIFS(Data!$AD$2:$AD$66, 1, Data!$H$2:$H$66, "&gt;1999", Data!$M$2:$M$66, "&lt;"&amp;'Cumulative distributions'!$A64)/COUNTIFS(Data!$M$2:$M$66, "&gt;0", Data!$AD$2:$AD$66, 1, Data!$H$2:$H$66, "&gt;1999")</f>
        <v>0.0909090909090909</v>
      </c>
      <c r="W64" s="0" t="n">
        <f aca="false">COUNTIFS(Data!$AD$2:$AD$66, 0, Data!$H$2:$H$66, "&gt;1999", Data!$M$2:$M$66, "&lt;"&amp;'Cumulative distributions'!$A64)/COUNTIFS(Data!$M$2:$M$66, "&gt;0", Data!$AD$2:$AD$66, 0, Data!$H$2:$H$66, "&gt;1999")</f>
        <v>0.0909090909090909</v>
      </c>
      <c r="AH64" s="0" t="n">
        <f aca="false">IF(AND(V64&gt;0.1, (NOT(V63&gt;0.1))), A64, AH63)</f>
        <v>0</v>
      </c>
    </row>
    <row r="65" customFormat="false" ht="12" hidden="false" customHeight="false" outlineLevel="0" collapsed="false">
      <c r="A65" s="0" t="n">
        <v>2023</v>
      </c>
      <c r="B65" s="0" t="n">
        <f aca="false">COUNTIF(Data!$M$2:$M$66, "&lt;" &amp; A65)/COUNT(Data!$M$2:$M$66)</f>
        <v>0.206896551724138</v>
      </c>
      <c r="C65" s="0" t="n">
        <f aca="false">COUNTIF(Data!$L$2:$L$66, "&lt;" &amp; A65)/COUNT(Data!$L$2:$L$66)</f>
        <v>0.245283018867925</v>
      </c>
      <c r="E65" s="0" t="n">
        <f aca="false">COUNTIFS(Data!$D$2:$D$66, "AI", Data!$H$2:$H$66, "&lt;2000", Data!$M$2:$M$66, "&lt;"&amp;'Cumulative distributions'!$A65)/COUNTIFS(Data!$M$2:$M$66, "&gt;0", Data!$D$2:$D$66, "AI", Data!$H$2:$H$66, "&lt;2000")</f>
        <v>0.714285714285714</v>
      </c>
      <c r="F65" s="0" t="n">
        <f aca="false">COUNTIFS(Data!$D$2:$D$66, "AI", Data!$H$2:$H$66, "&gt;1999", Data!$M$2:$M$66, "&lt;"&amp;'Cumulative distributions'!$A65)/COUNTIFS(Data!$M$2:$M$66, "&gt;0", Data!$D$2:$D$66, "AI", Data!$H$2:$H$66, "&gt;1999")</f>
        <v>0</v>
      </c>
      <c r="G65" s="0" t="e">
        <f aca="false">COUNTIFS(Data!$D$2:$D$66, "AGI", Data!$H$2:$H$66, "&lt;2000", Data!$M$2:$M$66, "&lt;"&amp;'Cumulative distributions'!$A65)/COUNTIFS(Data!$M$2:$M$66, "&gt;0", Data!$D$2:$D$66, "AGI", Data!$H$2:$H$66, "&lt;2000")</f>
        <v>#DIV/0!</v>
      </c>
      <c r="H65" s="0" t="n">
        <f aca="false">COUNTIFS(Data!$D$2:$D$66, "AGI", Data!$H$2:$H$66, "&gt;1999", Data!$M$2:$M$66, "&lt;"&amp;'Cumulative distributions'!$A65)/COUNTIFS(Data!$M$2:$M$66, "&gt;0", Data!$D$2:$D$66, "AGI", Data!$H$2:$H$66, "&gt;1999")</f>
        <v>0.0769230769230769</v>
      </c>
      <c r="I65" s="0" t="n">
        <f aca="false">COUNTIFS(Data!$D$2:$D$66, "Futurist", Data!$H$2:$H$66, "&lt;2000", Data!$M$2:$M$66, "&lt;"&amp;'Cumulative distributions'!$A65)/COUNTIFS(Data!$M$2:$M$66, "&gt;0", Data!$D$2:$D$66, "Futurist", Data!$H$2:$H$66, "&lt;2000")</f>
        <v>0.375</v>
      </c>
      <c r="J65" s="0" t="n">
        <f aca="false">COUNTIFS(Data!$D$2:$D$66, "Futurist", Data!$H$2:$H$66, "&gt;1999", Data!$M$2:$M$66, "&lt;"&amp;'Cumulative distributions'!$A65)/COUNTIFS(Data!$M$2:$M$66, "&gt;0", Data!$D$2:$D$66, "Futurist", Data!$H$2:$H$66, "&gt;1999")</f>
        <v>0.285714285714286</v>
      </c>
      <c r="K65" s="0" t="n">
        <f aca="false">COUNTIFS(Data!$D$2:$D$66, "Other", Data!$H$2:$H$66, "&lt;2000", Data!$M$2:$M$66, "&lt;"&amp;'Cumulative distributions'!$A65)/COUNTIFS(Data!$M$2:$M$66, "&gt;0", Data!$D$2:$D$66, "Other", Data!$H$2:$H$66, "&lt;2000")</f>
        <v>0.333333333333333</v>
      </c>
      <c r="L65" s="0" t="n">
        <f aca="false">COUNTIFS(Data!$D$2:$D$66, "Other", Data!$H$2:$H$66, "&gt;1999", Data!$M$2:$M$66, "&lt;"&amp;'Cumulative distributions'!$A65)/COUNTIFS(Data!$M$2:$M$66, "&gt;0", Data!$D$2:$D$66, "Other", Data!$H$2:$H$66, "&gt;1999")</f>
        <v>0</v>
      </c>
      <c r="N65" s="0" t="n">
        <f aca="false">COUNTIFS(Data!$D$2:$D$66, "AGI", Data!$M$2:$M$66, "&lt;"&amp;'Cumulative distributions'!$A65)/COUNTIFS(Data!$M$2:$M$66, "&gt;0", Data!$D$2:$D$66, "AGI")</f>
        <v>0.0769230769230769</v>
      </c>
      <c r="O65" s="0" t="n">
        <f aca="false">COUNTIFS(Data!$D$2:$D$66, "AI", Data!$M$2:$M$66, "&lt;"&amp;'Cumulative distributions'!$A65)/COUNTIFS(Data!$M$2:$M$66, "&gt;0", Data!$D$2:$D$66, "AI")</f>
        <v>0.227272727272727</v>
      </c>
      <c r="P65" s="0" t="n">
        <f aca="false">COUNTIFS(Data!$D$2:$D$66, "Futurist", Data!$M$2:$M$66, "&lt;"&amp;'Cumulative distributions'!$A65)/COUNTIFS(Data!$M$2:$M$66, "&gt;0", Data!$D$2:$D$66, "Futurist")</f>
        <v>0.333333333333333</v>
      </c>
      <c r="Q65" s="0" t="n">
        <f aca="false">COUNTIFS(Data!$D$2:$D$66, "Other", Data!$M$2:$M$66, "&lt;"&amp;'Cumulative distributions'!$A65)/COUNTIFS(Data!$M$2:$M$66, "&gt;0", Data!$D$2:$D$66, "Other")</f>
        <v>0.125</v>
      </c>
      <c r="S65" s="0" t="n">
        <f aca="false">COUNTIFS(Data!$H$2:$H$66, "&lt;2000", Data!$M$2:$M$66, "&lt;"&amp;'Cumulative distributions'!$A65)/COUNTIFS(Data!$M$2:$M$66, "&gt;0", Data!$H$2:$H$66, "&lt;2000")</f>
        <v>0.5</v>
      </c>
      <c r="T65" s="0" t="n">
        <f aca="false">COUNTIFS(Data!$H$2:$H$66, "&gt;1999", Data!$M$2:$M$66, "&lt;"&amp;'Cumulative distributions'!$A65)/COUNTIFS(Data!$M$2:$M$66, "&gt;0", Data!$H$2:$H$66, "&gt;1999")</f>
        <v>0.075</v>
      </c>
      <c r="V65" s="0" t="n">
        <f aca="false">COUNTIFS(Data!$AD$2:$AD$66, 1, Data!$H$2:$H$66, "&gt;1999", Data!$M$2:$M$66, "&lt;"&amp;'Cumulative distributions'!$A65)/COUNTIFS(Data!$M$2:$M$66, "&gt;0", Data!$AD$2:$AD$66, 1, Data!$H$2:$H$66, "&gt;1999")</f>
        <v>0.0909090909090909</v>
      </c>
      <c r="W65" s="0" t="n">
        <f aca="false">COUNTIFS(Data!$AD$2:$AD$66, 0, Data!$H$2:$H$66, "&gt;1999", Data!$M$2:$M$66, "&lt;"&amp;'Cumulative distributions'!$A65)/COUNTIFS(Data!$M$2:$M$66, "&gt;0", Data!$AD$2:$AD$66, 0, Data!$H$2:$H$66, "&gt;1999")</f>
        <v>0.0909090909090909</v>
      </c>
      <c r="AH65" s="0" t="n">
        <f aca="false">IF(AND(V65&gt;0.1, (NOT(V64&gt;0.1))), A65, AH64)</f>
        <v>0</v>
      </c>
    </row>
    <row r="66" customFormat="false" ht="12" hidden="false" customHeight="false" outlineLevel="0" collapsed="false">
      <c r="A66" s="0" t="n">
        <v>2024</v>
      </c>
      <c r="B66" s="0" t="n">
        <f aca="false">COUNTIF(Data!$M$2:$M$66, "&lt;" &amp; A66)/COUNT(Data!$M$2:$M$66)</f>
        <v>0.206896551724138</v>
      </c>
      <c r="C66" s="0" t="n">
        <f aca="false">COUNTIF(Data!$L$2:$L$66, "&lt;" &amp; A66)/COUNT(Data!$L$2:$L$66)</f>
        <v>0.245283018867925</v>
      </c>
      <c r="E66" s="0" t="n">
        <f aca="false">COUNTIFS(Data!$D$2:$D$66, "AI", Data!$H$2:$H$66, "&lt;2000", Data!$M$2:$M$66, "&lt;"&amp;'Cumulative distributions'!$A66)/COUNTIFS(Data!$M$2:$M$66, "&gt;0", Data!$D$2:$D$66, "AI", Data!$H$2:$H$66, "&lt;2000")</f>
        <v>0.714285714285714</v>
      </c>
      <c r="F66" s="0" t="n">
        <f aca="false">COUNTIFS(Data!$D$2:$D$66, "AI", Data!$H$2:$H$66, "&gt;1999", Data!$M$2:$M$66, "&lt;"&amp;'Cumulative distributions'!$A66)/COUNTIFS(Data!$M$2:$M$66, "&gt;0", Data!$D$2:$D$66, "AI", Data!$H$2:$H$66, "&gt;1999")</f>
        <v>0</v>
      </c>
      <c r="G66" s="0" t="e">
        <f aca="false">COUNTIFS(Data!$D$2:$D$66, "AGI", Data!$H$2:$H$66, "&lt;2000", Data!$M$2:$M$66, "&lt;"&amp;'Cumulative distributions'!$A66)/COUNTIFS(Data!$M$2:$M$66, "&gt;0", Data!$D$2:$D$66, "AGI", Data!$H$2:$H$66, "&lt;2000")</f>
        <v>#DIV/0!</v>
      </c>
      <c r="H66" s="0" t="n">
        <f aca="false">COUNTIFS(Data!$D$2:$D$66, "AGI", Data!$H$2:$H$66, "&gt;1999", Data!$M$2:$M$66, "&lt;"&amp;'Cumulative distributions'!$A66)/COUNTIFS(Data!$M$2:$M$66, "&gt;0", Data!$D$2:$D$66, "AGI", Data!$H$2:$H$66, "&gt;1999")</f>
        <v>0.0769230769230769</v>
      </c>
      <c r="I66" s="0" t="n">
        <f aca="false">COUNTIFS(Data!$D$2:$D$66, "Futurist", Data!$H$2:$H$66, "&lt;2000", Data!$M$2:$M$66, "&lt;"&amp;'Cumulative distributions'!$A66)/COUNTIFS(Data!$M$2:$M$66, "&gt;0", Data!$D$2:$D$66, "Futurist", Data!$H$2:$H$66, "&lt;2000")</f>
        <v>0.375</v>
      </c>
      <c r="J66" s="0" t="n">
        <f aca="false">COUNTIFS(Data!$D$2:$D$66, "Futurist", Data!$H$2:$H$66, "&gt;1999", Data!$M$2:$M$66, "&lt;"&amp;'Cumulative distributions'!$A66)/COUNTIFS(Data!$M$2:$M$66, "&gt;0", Data!$D$2:$D$66, "Futurist", Data!$H$2:$H$66, "&gt;1999")</f>
        <v>0.285714285714286</v>
      </c>
      <c r="K66" s="0" t="n">
        <f aca="false">COUNTIFS(Data!$D$2:$D$66, "Other", Data!$H$2:$H$66, "&lt;2000", Data!$M$2:$M$66, "&lt;"&amp;'Cumulative distributions'!$A66)/COUNTIFS(Data!$M$2:$M$66, "&gt;0", Data!$D$2:$D$66, "Other", Data!$H$2:$H$66, "&lt;2000")</f>
        <v>0.333333333333333</v>
      </c>
      <c r="L66" s="0" t="n">
        <f aca="false">COUNTIFS(Data!$D$2:$D$66, "Other", Data!$H$2:$H$66, "&gt;1999", Data!$M$2:$M$66, "&lt;"&amp;'Cumulative distributions'!$A66)/COUNTIFS(Data!$M$2:$M$66, "&gt;0", Data!$D$2:$D$66, "Other", Data!$H$2:$H$66, "&gt;1999")</f>
        <v>0</v>
      </c>
      <c r="N66" s="0" t="n">
        <f aca="false">COUNTIFS(Data!$D$2:$D$66, "AGI", Data!$M$2:$M$66, "&lt;"&amp;'Cumulative distributions'!$A66)/COUNTIFS(Data!$M$2:$M$66, "&gt;0", Data!$D$2:$D$66, "AGI")</f>
        <v>0.0769230769230769</v>
      </c>
      <c r="O66" s="0" t="n">
        <f aca="false">COUNTIFS(Data!$D$2:$D$66, "AI", Data!$M$2:$M$66, "&lt;"&amp;'Cumulative distributions'!$A66)/COUNTIFS(Data!$M$2:$M$66, "&gt;0", Data!$D$2:$D$66, "AI")</f>
        <v>0.227272727272727</v>
      </c>
      <c r="P66" s="0" t="n">
        <f aca="false">COUNTIFS(Data!$D$2:$D$66, "Futurist", Data!$M$2:$M$66, "&lt;"&amp;'Cumulative distributions'!$A66)/COUNTIFS(Data!$M$2:$M$66, "&gt;0", Data!$D$2:$D$66, "Futurist")</f>
        <v>0.333333333333333</v>
      </c>
      <c r="Q66" s="0" t="n">
        <f aca="false">COUNTIFS(Data!$D$2:$D$66, "Other", Data!$M$2:$M$66, "&lt;"&amp;'Cumulative distributions'!$A66)/COUNTIFS(Data!$M$2:$M$66, "&gt;0", Data!$D$2:$D$66, "Other")</f>
        <v>0.125</v>
      </c>
      <c r="S66" s="0" t="n">
        <f aca="false">COUNTIFS(Data!$H$2:$H$66, "&lt;2000", Data!$M$2:$M$66, "&lt;"&amp;'Cumulative distributions'!$A66)/COUNTIFS(Data!$M$2:$M$66, "&gt;0", Data!$H$2:$H$66, "&lt;2000")</f>
        <v>0.5</v>
      </c>
      <c r="T66" s="0" t="n">
        <f aca="false">COUNTIFS(Data!$H$2:$H$66, "&gt;1999", Data!$M$2:$M$66, "&lt;"&amp;'Cumulative distributions'!$A66)/COUNTIFS(Data!$M$2:$M$66, "&gt;0", Data!$H$2:$H$66, "&gt;1999")</f>
        <v>0.075</v>
      </c>
      <c r="V66" s="0" t="n">
        <f aca="false">COUNTIFS(Data!$AD$2:$AD$66, 1, Data!$H$2:$H$66, "&gt;1999", Data!$M$2:$M$66, "&lt;"&amp;'Cumulative distributions'!$A66)/COUNTIFS(Data!$M$2:$M$66, "&gt;0", Data!$AD$2:$AD$66, 1, Data!$H$2:$H$66, "&gt;1999")</f>
        <v>0.0909090909090909</v>
      </c>
      <c r="W66" s="0" t="n">
        <f aca="false">COUNTIFS(Data!$AD$2:$AD$66, 0, Data!$H$2:$H$66, "&gt;1999", Data!$M$2:$M$66, "&lt;"&amp;'Cumulative distributions'!$A66)/COUNTIFS(Data!$M$2:$M$66, "&gt;0", Data!$AD$2:$AD$66, 0, Data!$H$2:$H$66, "&gt;1999")</f>
        <v>0.0909090909090909</v>
      </c>
      <c r="AH66" s="0" t="n">
        <f aca="false">IF(AND(V66&gt;0.1, (NOT(V65&gt;0.1))), A66, AH65)</f>
        <v>0</v>
      </c>
    </row>
    <row r="67" customFormat="false" ht="12" hidden="false" customHeight="false" outlineLevel="0" collapsed="false">
      <c r="A67" s="0" t="n">
        <v>2025</v>
      </c>
      <c r="B67" s="0" t="n">
        <f aca="false">COUNTIF(Data!$M$2:$M$66, "&lt;" &amp; A67)/COUNT(Data!$M$2:$M$66)</f>
        <v>0.206896551724138</v>
      </c>
      <c r="C67" s="0" t="n">
        <f aca="false">COUNTIF(Data!$L$2:$L$66, "&lt;" &amp; A67)/COUNT(Data!$L$2:$L$66)</f>
        <v>0.245283018867925</v>
      </c>
      <c r="E67" s="0" t="n">
        <f aca="false">COUNTIFS(Data!$D$2:$D$66, "AI", Data!$H$2:$H$66, "&lt;2000", Data!$M$2:$M$66, "&lt;"&amp;'Cumulative distributions'!$A67)/COUNTIFS(Data!$M$2:$M$66, "&gt;0", Data!$D$2:$D$66, "AI", Data!$H$2:$H$66, "&lt;2000")</f>
        <v>0.714285714285714</v>
      </c>
      <c r="F67" s="0" t="n">
        <f aca="false">COUNTIFS(Data!$D$2:$D$66, "AI", Data!$H$2:$H$66, "&gt;1999", Data!$M$2:$M$66, "&lt;"&amp;'Cumulative distributions'!$A67)/COUNTIFS(Data!$M$2:$M$66, "&gt;0", Data!$D$2:$D$66, "AI", Data!$H$2:$H$66, "&gt;1999")</f>
        <v>0</v>
      </c>
      <c r="G67" s="0" t="e">
        <f aca="false">COUNTIFS(Data!$D$2:$D$66, "AGI", Data!$H$2:$H$66, "&lt;2000", Data!$M$2:$M$66, "&lt;"&amp;'Cumulative distributions'!$A67)/COUNTIFS(Data!$M$2:$M$66, "&gt;0", Data!$D$2:$D$66, "AGI", Data!$H$2:$H$66, "&lt;2000")</f>
        <v>#DIV/0!</v>
      </c>
      <c r="H67" s="0" t="n">
        <f aca="false">COUNTIFS(Data!$D$2:$D$66, "AGI", Data!$H$2:$H$66, "&gt;1999", Data!$M$2:$M$66, "&lt;"&amp;'Cumulative distributions'!$A67)/COUNTIFS(Data!$M$2:$M$66, "&gt;0", Data!$D$2:$D$66, "AGI", Data!$H$2:$H$66, "&gt;1999")</f>
        <v>0.0769230769230769</v>
      </c>
      <c r="I67" s="0" t="n">
        <f aca="false">COUNTIFS(Data!$D$2:$D$66, "Futurist", Data!$H$2:$H$66, "&lt;2000", Data!$M$2:$M$66, "&lt;"&amp;'Cumulative distributions'!$A67)/COUNTIFS(Data!$M$2:$M$66, "&gt;0", Data!$D$2:$D$66, "Futurist", Data!$H$2:$H$66, "&lt;2000")</f>
        <v>0.375</v>
      </c>
      <c r="J67" s="0" t="n">
        <f aca="false">COUNTIFS(Data!$D$2:$D$66, "Futurist", Data!$H$2:$H$66, "&gt;1999", Data!$M$2:$M$66, "&lt;"&amp;'Cumulative distributions'!$A67)/COUNTIFS(Data!$M$2:$M$66, "&gt;0", Data!$D$2:$D$66, "Futurist", Data!$H$2:$H$66, "&gt;1999")</f>
        <v>0.285714285714286</v>
      </c>
      <c r="K67" s="0" t="n">
        <f aca="false">COUNTIFS(Data!$D$2:$D$66, "Other", Data!$H$2:$H$66, "&lt;2000", Data!$M$2:$M$66, "&lt;"&amp;'Cumulative distributions'!$A67)/COUNTIFS(Data!$M$2:$M$66, "&gt;0", Data!$D$2:$D$66, "Other", Data!$H$2:$H$66, "&lt;2000")</f>
        <v>0.333333333333333</v>
      </c>
      <c r="L67" s="0" t="n">
        <f aca="false">COUNTIFS(Data!$D$2:$D$66, "Other", Data!$H$2:$H$66, "&gt;1999", Data!$M$2:$M$66, "&lt;"&amp;'Cumulative distributions'!$A67)/COUNTIFS(Data!$M$2:$M$66, "&gt;0", Data!$D$2:$D$66, "Other", Data!$H$2:$H$66, "&gt;1999")</f>
        <v>0</v>
      </c>
      <c r="N67" s="0" t="n">
        <f aca="false">COUNTIFS(Data!$D$2:$D$66, "AGI", Data!$M$2:$M$66, "&lt;"&amp;'Cumulative distributions'!$A67)/COUNTIFS(Data!$M$2:$M$66, "&gt;0", Data!$D$2:$D$66, "AGI")</f>
        <v>0.0769230769230769</v>
      </c>
      <c r="O67" s="0" t="n">
        <f aca="false">COUNTIFS(Data!$D$2:$D$66, "AI", Data!$M$2:$M$66, "&lt;"&amp;'Cumulative distributions'!$A67)/COUNTIFS(Data!$M$2:$M$66, "&gt;0", Data!$D$2:$D$66, "AI")</f>
        <v>0.227272727272727</v>
      </c>
      <c r="P67" s="0" t="n">
        <f aca="false">COUNTIFS(Data!$D$2:$D$66, "Futurist", Data!$M$2:$M$66, "&lt;"&amp;'Cumulative distributions'!$A67)/COUNTIFS(Data!$M$2:$M$66, "&gt;0", Data!$D$2:$D$66, "Futurist")</f>
        <v>0.333333333333333</v>
      </c>
      <c r="Q67" s="0" t="n">
        <f aca="false">COUNTIFS(Data!$D$2:$D$66, "Other", Data!$M$2:$M$66, "&lt;"&amp;'Cumulative distributions'!$A67)/COUNTIFS(Data!$M$2:$M$66, "&gt;0", Data!$D$2:$D$66, "Other")</f>
        <v>0.125</v>
      </c>
      <c r="S67" s="0" t="n">
        <f aca="false">COUNTIFS(Data!$H$2:$H$66, "&lt;2000", Data!$M$2:$M$66, "&lt;"&amp;'Cumulative distributions'!$A67)/COUNTIFS(Data!$M$2:$M$66, "&gt;0", Data!$H$2:$H$66, "&lt;2000")</f>
        <v>0.5</v>
      </c>
      <c r="T67" s="0" t="n">
        <f aca="false">COUNTIFS(Data!$H$2:$H$66, "&gt;1999", Data!$M$2:$M$66, "&lt;"&amp;'Cumulative distributions'!$A67)/COUNTIFS(Data!$M$2:$M$66, "&gt;0", Data!$H$2:$H$66, "&gt;1999")</f>
        <v>0.075</v>
      </c>
      <c r="V67" s="0" t="n">
        <f aca="false">COUNTIFS(Data!$AD$2:$AD$66, 1, Data!$H$2:$H$66, "&gt;1999", Data!$M$2:$M$66, "&lt;"&amp;'Cumulative distributions'!$A67)/COUNTIFS(Data!$M$2:$M$66, "&gt;0", Data!$AD$2:$AD$66, 1, Data!$H$2:$H$66, "&gt;1999")</f>
        <v>0.0909090909090909</v>
      </c>
      <c r="W67" s="0" t="n">
        <f aca="false">COUNTIFS(Data!$AD$2:$AD$66, 0, Data!$H$2:$H$66, "&gt;1999", Data!$M$2:$M$66, "&lt;"&amp;'Cumulative distributions'!$A67)/COUNTIFS(Data!$M$2:$M$66, "&gt;0", Data!$AD$2:$AD$66, 0, Data!$H$2:$H$66, "&gt;1999")</f>
        <v>0.0909090909090909</v>
      </c>
      <c r="AH67" s="0" t="n">
        <f aca="false">IF(AND(V67&gt;0.1, (NOT(V66&gt;0.1))), A67, AH66)</f>
        <v>0</v>
      </c>
    </row>
    <row r="68" customFormat="false" ht="12" hidden="false" customHeight="false" outlineLevel="0" collapsed="false">
      <c r="A68" s="0" t="n">
        <v>2026</v>
      </c>
      <c r="B68" s="0" t="n">
        <f aca="false">COUNTIF(Data!$M$2:$M$66, "&lt;" &amp; A68)/COUNT(Data!$M$2:$M$66)</f>
        <v>0.224137931034483</v>
      </c>
      <c r="C68" s="0" t="n">
        <f aca="false">COUNTIF(Data!$L$2:$L$66, "&lt;" &amp; A68)/COUNT(Data!$L$2:$L$66)</f>
        <v>0.264150943396226</v>
      </c>
      <c r="E68" s="0" t="n">
        <f aca="false">COUNTIFS(Data!$D$2:$D$66, "AI", Data!$H$2:$H$66, "&lt;2000", Data!$M$2:$M$66, "&lt;"&amp;'Cumulative distributions'!$A68)/COUNTIFS(Data!$M$2:$M$66, "&gt;0", Data!$D$2:$D$66, "AI", Data!$H$2:$H$66, "&lt;2000")</f>
        <v>0.714285714285714</v>
      </c>
      <c r="F68" s="0" t="n">
        <f aca="false">COUNTIFS(Data!$D$2:$D$66, "AI", Data!$H$2:$H$66, "&gt;1999", Data!$M$2:$M$66, "&lt;"&amp;'Cumulative distributions'!$A68)/COUNTIFS(Data!$M$2:$M$66, "&gt;0", Data!$D$2:$D$66, "AI", Data!$H$2:$H$66, "&gt;1999")</f>
        <v>0</v>
      </c>
      <c r="G68" s="0" t="e">
        <f aca="false">COUNTIFS(Data!$D$2:$D$66, "AGI", Data!$H$2:$H$66, "&lt;2000", Data!$M$2:$M$66, "&lt;"&amp;'Cumulative distributions'!$A68)/COUNTIFS(Data!$M$2:$M$66, "&gt;0", Data!$D$2:$D$66, "AGI", Data!$H$2:$H$66, "&lt;2000")</f>
        <v>#DIV/0!</v>
      </c>
      <c r="H68" s="0" t="n">
        <f aca="false">COUNTIFS(Data!$D$2:$D$66, "AGI", Data!$H$2:$H$66, "&gt;1999", Data!$M$2:$M$66, "&lt;"&amp;'Cumulative distributions'!$A68)/COUNTIFS(Data!$M$2:$M$66, "&gt;0", Data!$D$2:$D$66, "AGI", Data!$H$2:$H$66, "&gt;1999")</f>
        <v>0.153846153846154</v>
      </c>
      <c r="I68" s="0" t="n">
        <f aca="false">COUNTIFS(Data!$D$2:$D$66, "Futurist", Data!$H$2:$H$66, "&lt;2000", Data!$M$2:$M$66, "&lt;"&amp;'Cumulative distributions'!$A68)/COUNTIFS(Data!$M$2:$M$66, "&gt;0", Data!$D$2:$D$66, "Futurist", Data!$H$2:$H$66, "&lt;2000")</f>
        <v>0.375</v>
      </c>
      <c r="J68" s="0" t="n">
        <f aca="false">COUNTIFS(Data!$D$2:$D$66, "Futurist", Data!$H$2:$H$66, "&gt;1999", Data!$M$2:$M$66, "&lt;"&amp;'Cumulative distributions'!$A68)/COUNTIFS(Data!$M$2:$M$66, "&gt;0", Data!$D$2:$D$66, "Futurist", Data!$H$2:$H$66, "&gt;1999")</f>
        <v>0.285714285714286</v>
      </c>
      <c r="K68" s="0" t="n">
        <f aca="false">COUNTIFS(Data!$D$2:$D$66, "Other", Data!$H$2:$H$66, "&lt;2000", Data!$M$2:$M$66, "&lt;"&amp;'Cumulative distributions'!$A68)/COUNTIFS(Data!$M$2:$M$66, "&gt;0", Data!$D$2:$D$66, "Other", Data!$H$2:$H$66, "&lt;2000")</f>
        <v>0.333333333333333</v>
      </c>
      <c r="L68" s="0" t="n">
        <f aca="false">COUNTIFS(Data!$D$2:$D$66, "Other", Data!$H$2:$H$66, "&gt;1999", Data!$M$2:$M$66, "&lt;"&amp;'Cumulative distributions'!$A68)/COUNTIFS(Data!$M$2:$M$66, "&gt;0", Data!$D$2:$D$66, "Other", Data!$H$2:$H$66, "&gt;1999")</f>
        <v>0</v>
      </c>
      <c r="N68" s="0" t="n">
        <f aca="false">COUNTIFS(Data!$D$2:$D$66, "AGI", Data!$M$2:$M$66, "&lt;"&amp;'Cumulative distributions'!$A68)/COUNTIFS(Data!$M$2:$M$66, "&gt;0", Data!$D$2:$D$66, "AGI")</f>
        <v>0.153846153846154</v>
      </c>
      <c r="O68" s="0" t="n">
        <f aca="false">COUNTIFS(Data!$D$2:$D$66, "AI", Data!$M$2:$M$66, "&lt;"&amp;'Cumulative distributions'!$A68)/COUNTIFS(Data!$M$2:$M$66, "&gt;0", Data!$D$2:$D$66, "AI")</f>
        <v>0.227272727272727</v>
      </c>
      <c r="P68" s="0" t="n">
        <f aca="false">COUNTIFS(Data!$D$2:$D$66, "Futurist", Data!$M$2:$M$66, "&lt;"&amp;'Cumulative distributions'!$A68)/COUNTIFS(Data!$M$2:$M$66, "&gt;0", Data!$D$2:$D$66, "Futurist")</f>
        <v>0.333333333333333</v>
      </c>
      <c r="Q68" s="0" t="n">
        <f aca="false">COUNTIFS(Data!$D$2:$D$66, "Other", Data!$M$2:$M$66, "&lt;"&amp;'Cumulative distributions'!$A68)/COUNTIFS(Data!$M$2:$M$66, "&gt;0", Data!$D$2:$D$66, "Other")</f>
        <v>0.125</v>
      </c>
      <c r="S68" s="0" t="n">
        <f aca="false">COUNTIFS(Data!$H$2:$H$66, "&lt;2000", Data!$M$2:$M$66, "&lt;"&amp;'Cumulative distributions'!$A68)/COUNTIFS(Data!$M$2:$M$66, "&gt;0", Data!$H$2:$H$66, "&lt;2000")</f>
        <v>0.5</v>
      </c>
      <c r="T68" s="0" t="n">
        <f aca="false">COUNTIFS(Data!$H$2:$H$66, "&gt;1999", Data!$M$2:$M$66, "&lt;"&amp;'Cumulative distributions'!$A68)/COUNTIFS(Data!$M$2:$M$66, "&gt;0", Data!$H$2:$H$66, "&gt;1999")</f>
        <v>0.1</v>
      </c>
      <c r="V68" s="0" t="n">
        <f aca="false">COUNTIFS(Data!$AD$2:$AD$66, 1, Data!$H$2:$H$66, "&gt;1999", Data!$M$2:$M$66, "&lt;"&amp;'Cumulative distributions'!$A68)/COUNTIFS(Data!$M$2:$M$66, "&gt;0", Data!$AD$2:$AD$66, 1, Data!$H$2:$H$66, "&gt;1999")</f>
        <v>0.136363636363636</v>
      </c>
      <c r="W68" s="0" t="n">
        <f aca="false">COUNTIFS(Data!$AD$2:$AD$66, 0, Data!$H$2:$H$66, "&gt;1999", Data!$M$2:$M$66, "&lt;"&amp;'Cumulative distributions'!$A68)/COUNTIFS(Data!$M$2:$M$66, "&gt;0", Data!$AD$2:$AD$66, 0, Data!$H$2:$H$66, "&gt;1999")</f>
        <v>0.0909090909090909</v>
      </c>
      <c r="AH68" s="0" t="n">
        <f aca="false">IF(AND(V68&gt;0.1, (NOT(V67&gt;0.1))), A68, AH67)</f>
        <v>2026</v>
      </c>
    </row>
    <row r="69" customFormat="false" ht="12" hidden="false" customHeight="false" outlineLevel="0" collapsed="false">
      <c r="A69" s="0" t="n">
        <v>2027</v>
      </c>
      <c r="B69" s="0" t="n">
        <f aca="false">COUNTIF(Data!$M$2:$M$66, "&lt;" &amp; A69)/COUNT(Data!$M$2:$M$66)</f>
        <v>0.258620689655172</v>
      </c>
      <c r="C69" s="0" t="n">
        <f aca="false">COUNTIF(Data!$L$2:$L$66, "&lt;" &amp; A69)/COUNT(Data!$L$2:$L$66)</f>
        <v>0.283018867924528</v>
      </c>
      <c r="E69" s="0" t="n">
        <f aca="false">COUNTIFS(Data!$D$2:$D$66, "AI", Data!$H$2:$H$66, "&lt;2000", Data!$M$2:$M$66, "&lt;"&amp;'Cumulative distributions'!$A69)/COUNTIFS(Data!$M$2:$M$66, "&gt;0", Data!$D$2:$D$66, "AI", Data!$H$2:$H$66, "&lt;2000")</f>
        <v>0.714285714285714</v>
      </c>
      <c r="F69" s="0" t="n">
        <f aca="false">COUNTIFS(Data!$D$2:$D$66, "AI", Data!$H$2:$H$66, "&gt;1999", Data!$M$2:$M$66, "&lt;"&amp;'Cumulative distributions'!$A69)/COUNTIFS(Data!$M$2:$M$66, "&gt;0", Data!$D$2:$D$66, "AI", Data!$H$2:$H$66, "&gt;1999")</f>
        <v>0.0666666666666667</v>
      </c>
      <c r="G69" s="0" t="e">
        <f aca="false">COUNTIFS(Data!$D$2:$D$66, "AGI", Data!$H$2:$H$66, "&lt;2000", Data!$M$2:$M$66, "&lt;"&amp;'Cumulative distributions'!$A69)/COUNTIFS(Data!$M$2:$M$66, "&gt;0", Data!$D$2:$D$66, "AGI", Data!$H$2:$H$66, "&lt;2000")</f>
        <v>#DIV/0!</v>
      </c>
      <c r="H69" s="0" t="n">
        <f aca="false">COUNTIFS(Data!$D$2:$D$66, "AGI", Data!$H$2:$H$66, "&gt;1999", Data!$M$2:$M$66, "&lt;"&amp;'Cumulative distributions'!$A69)/COUNTIFS(Data!$M$2:$M$66, "&gt;0", Data!$D$2:$D$66, "AGI", Data!$H$2:$H$66, "&gt;1999")</f>
        <v>0.230769230769231</v>
      </c>
      <c r="I69" s="0" t="n">
        <f aca="false">COUNTIFS(Data!$D$2:$D$66, "Futurist", Data!$H$2:$H$66, "&lt;2000", Data!$M$2:$M$66, "&lt;"&amp;'Cumulative distributions'!$A69)/COUNTIFS(Data!$M$2:$M$66, "&gt;0", Data!$D$2:$D$66, "Futurist", Data!$H$2:$H$66, "&lt;2000")</f>
        <v>0.375</v>
      </c>
      <c r="J69" s="0" t="n">
        <f aca="false">COUNTIFS(Data!$D$2:$D$66, "Futurist", Data!$H$2:$H$66, "&gt;1999", Data!$M$2:$M$66, "&lt;"&amp;'Cumulative distributions'!$A69)/COUNTIFS(Data!$M$2:$M$66, "&gt;0", Data!$D$2:$D$66, "Futurist", Data!$H$2:$H$66, "&gt;1999")</f>
        <v>0.285714285714286</v>
      </c>
      <c r="K69" s="0" t="n">
        <f aca="false">COUNTIFS(Data!$D$2:$D$66, "Other", Data!$H$2:$H$66, "&lt;2000", Data!$M$2:$M$66, "&lt;"&amp;'Cumulative distributions'!$A69)/COUNTIFS(Data!$M$2:$M$66, "&gt;0", Data!$D$2:$D$66, "Other", Data!$H$2:$H$66, "&lt;2000")</f>
        <v>0.333333333333333</v>
      </c>
      <c r="L69" s="0" t="n">
        <f aca="false">COUNTIFS(Data!$D$2:$D$66, "Other", Data!$H$2:$H$66, "&gt;1999", Data!$M$2:$M$66, "&lt;"&amp;'Cumulative distributions'!$A69)/COUNTIFS(Data!$M$2:$M$66, "&gt;0", Data!$D$2:$D$66, "Other", Data!$H$2:$H$66, "&gt;1999")</f>
        <v>0</v>
      </c>
      <c r="N69" s="0" t="n">
        <f aca="false">COUNTIFS(Data!$D$2:$D$66, "AGI", Data!$M$2:$M$66, "&lt;"&amp;'Cumulative distributions'!$A69)/COUNTIFS(Data!$M$2:$M$66, "&gt;0", Data!$D$2:$D$66, "AGI")</f>
        <v>0.230769230769231</v>
      </c>
      <c r="O69" s="0" t="n">
        <f aca="false">COUNTIFS(Data!$D$2:$D$66, "AI", Data!$M$2:$M$66, "&lt;"&amp;'Cumulative distributions'!$A69)/COUNTIFS(Data!$M$2:$M$66, "&gt;0", Data!$D$2:$D$66, "AI")</f>
        <v>0.272727272727273</v>
      </c>
      <c r="P69" s="0" t="n">
        <f aca="false">COUNTIFS(Data!$D$2:$D$66, "Futurist", Data!$M$2:$M$66, "&lt;"&amp;'Cumulative distributions'!$A69)/COUNTIFS(Data!$M$2:$M$66, "&gt;0", Data!$D$2:$D$66, "Futurist")</f>
        <v>0.333333333333333</v>
      </c>
      <c r="Q69" s="0" t="n">
        <f aca="false">COUNTIFS(Data!$D$2:$D$66, "Other", Data!$M$2:$M$66, "&lt;"&amp;'Cumulative distributions'!$A69)/COUNTIFS(Data!$M$2:$M$66, "&gt;0", Data!$D$2:$D$66, "Other")</f>
        <v>0.125</v>
      </c>
      <c r="S69" s="0" t="n">
        <f aca="false">COUNTIFS(Data!$H$2:$H$66, "&lt;2000", Data!$M$2:$M$66, "&lt;"&amp;'Cumulative distributions'!$A69)/COUNTIFS(Data!$M$2:$M$66, "&gt;0", Data!$H$2:$H$66, "&lt;2000")</f>
        <v>0.5</v>
      </c>
      <c r="T69" s="0" t="n">
        <f aca="false">COUNTIFS(Data!$H$2:$H$66, "&gt;1999", Data!$M$2:$M$66, "&lt;"&amp;'Cumulative distributions'!$A69)/COUNTIFS(Data!$M$2:$M$66, "&gt;0", Data!$H$2:$H$66, "&gt;1999")</f>
        <v>0.15</v>
      </c>
      <c r="V69" s="0" t="n">
        <f aca="false">COUNTIFS(Data!$AD$2:$AD$66, 1, Data!$H$2:$H$66, "&gt;1999", Data!$M$2:$M$66, "&lt;"&amp;'Cumulative distributions'!$A69)/COUNTIFS(Data!$M$2:$M$66, "&gt;0", Data!$AD$2:$AD$66, 1, Data!$H$2:$H$66, "&gt;1999")</f>
        <v>0.227272727272727</v>
      </c>
      <c r="W69" s="0" t="n">
        <f aca="false">COUNTIFS(Data!$AD$2:$AD$66, 0, Data!$H$2:$H$66, "&gt;1999", Data!$M$2:$M$66, "&lt;"&amp;'Cumulative distributions'!$A69)/COUNTIFS(Data!$M$2:$M$66, "&gt;0", Data!$AD$2:$AD$66, 0, Data!$H$2:$H$66, "&gt;1999")</f>
        <v>0.0909090909090909</v>
      </c>
      <c r="AH69" s="0" t="n">
        <f aca="false">IF(AND(V69&gt;0.1, (NOT(V68&gt;0.1))), A69, AH68)</f>
        <v>2026</v>
      </c>
    </row>
    <row r="70" customFormat="false" ht="12" hidden="false" customHeight="false" outlineLevel="0" collapsed="false">
      <c r="A70" s="0" t="n">
        <v>2028</v>
      </c>
      <c r="B70" s="0" t="n">
        <f aca="false">COUNTIF(Data!$M$2:$M$66, "&lt;" &amp; A70)/COUNT(Data!$M$2:$M$66)</f>
        <v>0.275862068965517</v>
      </c>
      <c r="C70" s="0" t="n">
        <f aca="false">COUNTIF(Data!$L$2:$L$66, "&lt;" &amp; A70)/COUNT(Data!$L$2:$L$66)</f>
        <v>0.30188679245283</v>
      </c>
      <c r="E70" s="0" t="n">
        <f aca="false">COUNTIFS(Data!$D$2:$D$66, "AI", Data!$H$2:$H$66, "&lt;2000", Data!$M$2:$M$66, "&lt;"&amp;'Cumulative distributions'!$A70)/COUNTIFS(Data!$M$2:$M$66, "&gt;0", Data!$D$2:$D$66, "AI", Data!$H$2:$H$66, "&lt;2000")</f>
        <v>0.714285714285714</v>
      </c>
      <c r="F70" s="0" t="n">
        <f aca="false">COUNTIFS(Data!$D$2:$D$66, "AI", Data!$H$2:$H$66, "&gt;1999", Data!$M$2:$M$66, "&lt;"&amp;'Cumulative distributions'!$A70)/COUNTIFS(Data!$M$2:$M$66, "&gt;0", Data!$D$2:$D$66, "AI", Data!$H$2:$H$66, "&gt;1999")</f>
        <v>0.0666666666666667</v>
      </c>
      <c r="G70" s="0" t="e">
        <f aca="false">COUNTIFS(Data!$D$2:$D$66, "AGI", Data!$H$2:$H$66, "&lt;2000", Data!$M$2:$M$66, "&lt;"&amp;'Cumulative distributions'!$A70)/COUNTIFS(Data!$M$2:$M$66, "&gt;0", Data!$D$2:$D$66, "AGI", Data!$H$2:$H$66, "&lt;2000")</f>
        <v>#DIV/0!</v>
      </c>
      <c r="H70" s="0" t="n">
        <f aca="false">COUNTIFS(Data!$D$2:$D$66, "AGI", Data!$H$2:$H$66, "&gt;1999", Data!$M$2:$M$66, "&lt;"&amp;'Cumulative distributions'!$A70)/COUNTIFS(Data!$M$2:$M$66, "&gt;0", Data!$D$2:$D$66, "AGI", Data!$H$2:$H$66, "&gt;1999")</f>
        <v>0.307692307692308</v>
      </c>
      <c r="I70" s="0" t="n">
        <f aca="false">COUNTIFS(Data!$D$2:$D$66, "Futurist", Data!$H$2:$H$66, "&lt;2000", Data!$M$2:$M$66, "&lt;"&amp;'Cumulative distributions'!$A70)/COUNTIFS(Data!$M$2:$M$66, "&gt;0", Data!$D$2:$D$66, "Futurist", Data!$H$2:$H$66, "&lt;2000")</f>
        <v>0.375</v>
      </c>
      <c r="J70" s="0" t="n">
        <f aca="false">COUNTIFS(Data!$D$2:$D$66, "Futurist", Data!$H$2:$H$66, "&gt;1999", Data!$M$2:$M$66, "&lt;"&amp;'Cumulative distributions'!$A70)/COUNTIFS(Data!$M$2:$M$66, "&gt;0", Data!$D$2:$D$66, "Futurist", Data!$H$2:$H$66, "&gt;1999")</f>
        <v>0.285714285714286</v>
      </c>
      <c r="K70" s="0" t="n">
        <f aca="false">COUNTIFS(Data!$D$2:$D$66, "Other", Data!$H$2:$H$66, "&lt;2000", Data!$M$2:$M$66, "&lt;"&amp;'Cumulative distributions'!$A70)/COUNTIFS(Data!$M$2:$M$66, "&gt;0", Data!$D$2:$D$66, "Other", Data!$H$2:$H$66, "&lt;2000")</f>
        <v>0.333333333333333</v>
      </c>
      <c r="L70" s="0" t="n">
        <f aca="false">COUNTIFS(Data!$D$2:$D$66, "Other", Data!$H$2:$H$66, "&gt;1999", Data!$M$2:$M$66, "&lt;"&amp;'Cumulative distributions'!$A70)/COUNTIFS(Data!$M$2:$M$66, "&gt;0", Data!$D$2:$D$66, "Other", Data!$H$2:$H$66, "&gt;1999")</f>
        <v>0</v>
      </c>
      <c r="N70" s="0" t="n">
        <f aca="false">COUNTIFS(Data!$D$2:$D$66, "AGI", Data!$M$2:$M$66, "&lt;"&amp;'Cumulative distributions'!$A70)/COUNTIFS(Data!$M$2:$M$66, "&gt;0", Data!$D$2:$D$66, "AGI")</f>
        <v>0.307692307692308</v>
      </c>
      <c r="O70" s="0" t="n">
        <f aca="false">COUNTIFS(Data!$D$2:$D$66, "AI", Data!$M$2:$M$66, "&lt;"&amp;'Cumulative distributions'!$A70)/COUNTIFS(Data!$M$2:$M$66, "&gt;0", Data!$D$2:$D$66, "AI")</f>
        <v>0.272727272727273</v>
      </c>
      <c r="P70" s="0" t="n">
        <f aca="false">COUNTIFS(Data!$D$2:$D$66, "Futurist", Data!$M$2:$M$66, "&lt;"&amp;'Cumulative distributions'!$A70)/COUNTIFS(Data!$M$2:$M$66, "&gt;0", Data!$D$2:$D$66, "Futurist")</f>
        <v>0.333333333333333</v>
      </c>
      <c r="Q70" s="0" t="n">
        <f aca="false">COUNTIFS(Data!$D$2:$D$66, "Other", Data!$M$2:$M$66, "&lt;"&amp;'Cumulative distributions'!$A70)/COUNTIFS(Data!$M$2:$M$66, "&gt;0", Data!$D$2:$D$66, "Other")</f>
        <v>0.125</v>
      </c>
      <c r="S70" s="0" t="n">
        <f aca="false">COUNTIFS(Data!$H$2:$H$66, "&lt;2000", Data!$M$2:$M$66, "&lt;"&amp;'Cumulative distributions'!$A70)/COUNTIFS(Data!$M$2:$M$66, "&gt;0", Data!$H$2:$H$66, "&lt;2000")</f>
        <v>0.5</v>
      </c>
      <c r="T70" s="0" t="n">
        <f aca="false">COUNTIFS(Data!$H$2:$H$66, "&gt;1999", Data!$M$2:$M$66, "&lt;"&amp;'Cumulative distributions'!$A70)/COUNTIFS(Data!$M$2:$M$66, "&gt;0", Data!$H$2:$H$66, "&gt;1999")</f>
        <v>0.175</v>
      </c>
      <c r="V70" s="0" t="n">
        <f aca="false">COUNTIFS(Data!$AD$2:$AD$66, 1, Data!$H$2:$H$66, "&gt;1999", Data!$M$2:$M$66, "&lt;"&amp;'Cumulative distributions'!$A70)/COUNTIFS(Data!$M$2:$M$66, "&gt;0", Data!$AD$2:$AD$66, 1, Data!$H$2:$H$66, "&gt;1999")</f>
        <v>0.272727272727273</v>
      </c>
      <c r="W70" s="0" t="n">
        <f aca="false">COUNTIFS(Data!$AD$2:$AD$66, 0, Data!$H$2:$H$66, "&gt;1999", Data!$M$2:$M$66, "&lt;"&amp;'Cumulative distributions'!$A70)/COUNTIFS(Data!$M$2:$M$66, "&gt;0", Data!$AD$2:$AD$66, 0, Data!$H$2:$H$66, "&gt;1999")</f>
        <v>0.0909090909090909</v>
      </c>
      <c r="AH70" s="0" t="n">
        <f aca="false">IF(AND(V70&gt;0.1, (NOT(V69&gt;0.1))), A70, AH69)</f>
        <v>2026</v>
      </c>
    </row>
    <row r="71" customFormat="false" ht="12" hidden="false" customHeight="false" outlineLevel="0" collapsed="false">
      <c r="A71" s="0" t="n">
        <v>2029</v>
      </c>
      <c r="B71" s="0" t="n">
        <f aca="false">COUNTIF(Data!$M$2:$M$66, "&lt;" &amp; A71)/COUNT(Data!$M$2:$M$66)</f>
        <v>0.293103448275862</v>
      </c>
      <c r="C71" s="0" t="n">
        <f aca="false">COUNTIF(Data!$L$2:$L$66, "&lt;" &amp; A71)/COUNT(Data!$L$2:$L$66)</f>
        <v>0.339622641509434</v>
      </c>
      <c r="E71" s="0" t="n">
        <f aca="false">COUNTIFS(Data!$D$2:$D$66, "AI", Data!$H$2:$H$66, "&lt;2000", Data!$M$2:$M$66, "&lt;"&amp;'Cumulative distributions'!$A71)/COUNTIFS(Data!$M$2:$M$66, "&gt;0", Data!$D$2:$D$66, "AI", Data!$H$2:$H$66, "&lt;2000")</f>
        <v>0.857142857142857</v>
      </c>
      <c r="F71" s="0" t="n">
        <f aca="false">COUNTIFS(Data!$D$2:$D$66, "AI", Data!$H$2:$H$66, "&gt;1999", Data!$M$2:$M$66, "&lt;"&amp;'Cumulative distributions'!$A71)/COUNTIFS(Data!$M$2:$M$66, "&gt;0", Data!$D$2:$D$66, "AI", Data!$H$2:$H$66, "&gt;1999")</f>
        <v>0.0666666666666667</v>
      </c>
      <c r="G71" s="0" t="e">
        <f aca="false">COUNTIFS(Data!$D$2:$D$66, "AGI", Data!$H$2:$H$66, "&lt;2000", Data!$M$2:$M$66, "&lt;"&amp;'Cumulative distributions'!$A71)/COUNTIFS(Data!$M$2:$M$66, "&gt;0", Data!$D$2:$D$66, "AGI", Data!$H$2:$H$66, "&lt;2000")</f>
        <v>#DIV/0!</v>
      </c>
      <c r="H71" s="0" t="n">
        <f aca="false">COUNTIFS(Data!$D$2:$D$66, "AGI", Data!$H$2:$H$66, "&gt;1999", Data!$M$2:$M$66, "&lt;"&amp;'Cumulative distributions'!$A71)/COUNTIFS(Data!$M$2:$M$66, "&gt;0", Data!$D$2:$D$66, "AGI", Data!$H$2:$H$66, "&gt;1999")</f>
        <v>0.307692307692308</v>
      </c>
      <c r="I71" s="0" t="n">
        <f aca="false">COUNTIFS(Data!$D$2:$D$66, "Futurist", Data!$H$2:$H$66, "&lt;2000", Data!$M$2:$M$66, "&lt;"&amp;'Cumulative distributions'!$A71)/COUNTIFS(Data!$M$2:$M$66, "&gt;0", Data!$D$2:$D$66, "Futurist", Data!$H$2:$H$66, "&lt;2000")</f>
        <v>0.375</v>
      </c>
      <c r="J71" s="0" t="n">
        <f aca="false">COUNTIFS(Data!$D$2:$D$66, "Futurist", Data!$H$2:$H$66, "&gt;1999", Data!$M$2:$M$66, "&lt;"&amp;'Cumulative distributions'!$A71)/COUNTIFS(Data!$M$2:$M$66, "&gt;0", Data!$D$2:$D$66, "Futurist", Data!$H$2:$H$66, "&gt;1999")</f>
        <v>0.285714285714286</v>
      </c>
      <c r="K71" s="0" t="n">
        <f aca="false">COUNTIFS(Data!$D$2:$D$66, "Other", Data!$H$2:$H$66, "&lt;2000", Data!$M$2:$M$66, "&lt;"&amp;'Cumulative distributions'!$A71)/COUNTIFS(Data!$M$2:$M$66, "&gt;0", Data!$D$2:$D$66, "Other", Data!$H$2:$H$66, "&lt;2000")</f>
        <v>0.333333333333333</v>
      </c>
      <c r="L71" s="0" t="n">
        <f aca="false">COUNTIFS(Data!$D$2:$D$66, "Other", Data!$H$2:$H$66, "&gt;1999", Data!$M$2:$M$66, "&lt;"&amp;'Cumulative distributions'!$A71)/COUNTIFS(Data!$M$2:$M$66, "&gt;0", Data!$D$2:$D$66, "Other", Data!$H$2:$H$66, "&gt;1999")</f>
        <v>0</v>
      </c>
      <c r="N71" s="0" t="n">
        <f aca="false">COUNTIFS(Data!$D$2:$D$66, "AGI", Data!$M$2:$M$66, "&lt;"&amp;'Cumulative distributions'!$A71)/COUNTIFS(Data!$M$2:$M$66, "&gt;0", Data!$D$2:$D$66, "AGI")</f>
        <v>0.307692307692308</v>
      </c>
      <c r="O71" s="0" t="n">
        <f aca="false">COUNTIFS(Data!$D$2:$D$66, "AI", Data!$M$2:$M$66, "&lt;"&amp;'Cumulative distributions'!$A71)/COUNTIFS(Data!$M$2:$M$66, "&gt;0", Data!$D$2:$D$66, "AI")</f>
        <v>0.318181818181818</v>
      </c>
      <c r="P71" s="0" t="n">
        <f aca="false">COUNTIFS(Data!$D$2:$D$66, "Futurist", Data!$M$2:$M$66, "&lt;"&amp;'Cumulative distributions'!$A71)/COUNTIFS(Data!$M$2:$M$66, "&gt;0", Data!$D$2:$D$66, "Futurist")</f>
        <v>0.333333333333333</v>
      </c>
      <c r="Q71" s="0" t="n">
        <f aca="false">COUNTIFS(Data!$D$2:$D$66, "Other", Data!$M$2:$M$66, "&lt;"&amp;'Cumulative distributions'!$A71)/COUNTIFS(Data!$M$2:$M$66, "&gt;0", Data!$D$2:$D$66, "Other")</f>
        <v>0.125</v>
      </c>
      <c r="S71" s="0" t="n">
        <f aca="false">COUNTIFS(Data!$H$2:$H$66, "&lt;2000", Data!$M$2:$M$66, "&lt;"&amp;'Cumulative distributions'!$A71)/COUNTIFS(Data!$M$2:$M$66, "&gt;0", Data!$H$2:$H$66, "&lt;2000")</f>
        <v>0.555555555555556</v>
      </c>
      <c r="T71" s="0" t="n">
        <f aca="false">COUNTIFS(Data!$H$2:$H$66, "&gt;1999", Data!$M$2:$M$66, "&lt;"&amp;'Cumulative distributions'!$A71)/COUNTIFS(Data!$M$2:$M$66, "&gt;0", Data!$H$2:$H$66, "&gt;1999")</f>
        <v>0.175</v>
      </c>
      <c r="V71" s="0" t="n">
        <f aca="false">COUNTIFS(Data!$AD$2:$AD$66, 1, Data!$H$2:$H$66, "&gt;1999", Data!$M$2:$M$66, "&lt;"&amp;'Cumulative distributions'!$A71)/COUNTIFS(Data!$M$2:$M$66, "&gt;0", Data!$AD$2:$AD$66, 1, Data!$H$2:$H$66, "&gt;1999")</f>
        <v>0.272727272727273</v>
      </c>
      <c r="W71" s="0" t="n">
        <f aca="false">COUNTIFS(Data!$AD$2:$AD$66, 0, Data!$H$2:$H$66, "&gt;1999", Data!$M$2:$M$66, "&lt;"&amp;'Cumulative distributions'!$A71)/COUNTIFS(Data!$M$2:$M$66, "&gt;0", Data!$AD$2:$AD$66, 0, Data!$H$2:$H$66, "&gt;1999")</f>
        <v>0.0909090909090909</v>
      </c>
      <c r="AH71" s="0" t="n">
        <f aca="false">IF(AND(V71&gt;0.1, (NOT(V70&gt;0.1))), A71, AH70)</f>
        <v>2026</v>
      </c>
    </row>
    <row r="72" customFormat="false" ht="12" hidden="false" customHeight="false" outlineLevel="0" collapsed="false">
      <c r="A72" s="0" t="n">
        <v>2030</v>
      </c>
      <c r="B72" s="0" t="n">
        <f aca="false">COUNTIF(Data!$M$2:$M$66, "&lt;" &amp; A72)/COUNT(Data!$M$2:$M$66)</f>
        <v>0.310344827586207</v>
      </c>
      <c r="C72" s="0" t="n">
        <f aca="false">COUNTIF(Data!$L$2:$L$66, "&lt;" &amp; A72)/COUNT(Data!$L$2:$L$66)</f>
        <v>0.339622641509434</v>
      </c>
      <c r="E72" s="0" t="n">
        <f aca="false">COUNTIFS(Data!$D$2:$D$66, "AI", Data!$H$2:$H$66, "&lt;2000", Data!$M$2:$M$66, "&lt;"&amp;'Cumulative distributions'!$A72)/COUNTIFS(Data!$M$2:$M$66, "&gt;0", Data!$D$2:$D$66, "AI", Data!$H$2:$H$66, "&lt;2000")</f>
        <v>0.857142857142857</v>
      </c>
      <c r="F72" s="0" t="n">
        <f aca="false">COUNTIFS(Data!$D$2:$D$66, "AI", Data!$H$2:$H$66, "&gt;1999", Data!$M$2:$M$66, "&lt;"&amp;'Cumulative distributions'!$A72)/COUNTIFS(Data!$M$2:$M$66, "&gt;0", Data!$D$2:$D$66, "AI", Data!$H$2:$H$66, "&gt;1999")</f>
        <v>0.0666666666666667</v>
      </c>
      <c r="G72" s="0" t="e">
        <f aca="false">COUNTIFS(Data!$D$2:$D$66, "AGI", Data!$H$2:$H$66, "&lt;2000", Data!$M$2:$M$66, "&lt;"&amp;'Cumulative distributions'!$A72)/COUNTIFS(Data!$M$2:$M$66, "&gt;0", Data!$D$2:$D$66, "AGI", Data!$H$2:$H$66, "&lt;2000")</f>
        <v>#DIV/0!</v>
      </c>
      <c r="H72" s="0" t="n">
        <f aca="false">COUNTIFS(Data!$D$2:$D$66, "AGI", Data!$H$2:$H$66, "&gt;1999", Data!$M$2:$M$66, "&lt;"&amp;'Cumulative distributions'!$A72)/COUNTIFS(Data!$M$2:$M$66, "&gt;0", Data!$D$2:$D$66, "AGI", Data!$H$2:$H$66, "&gt;1999")</f>
        <v>0.307692307692308</v>
      </c>
      <c r="I72" s="0" t="n">
        <f aca="false">COUNTIFS(Data!$D$2:$D$66, "Futurist", Data!$H$2:$H$66, "&lt;2000", Data!$M$2:$M$66, "&lt;"&amp;'Cumulative distributions'!$A72)/COUNTIFS(Data!$M$2:$M$66, "&gt;0", Data!$D$2:$D$66, "Futurist", Data!$H$2:$H$66, "&lt;2000")</f>
        <v>0.375</v>
      </c>
      <c r="J72" s="0" t="n">
        <f aca="false">COUNTIFS(Data!$D$2:$D$66, "Futurist", Data!$H$2:$H$66, "&gt;1999", Data!$M$2:$M$66, "&lt;"&amp;'Cumulative distributions'!$A72)/COUNTIFS(Data!$M$2:$M$66, "&gt;0", Data!$D$2:$D$66, "Futurist", Data!$H$2:$H$66, "&gt;1999")</f>
        <v>0.428571428571429</v>
      </c>
      <c r="K72" s="0" t="n">
        <f aca="false">COUNTIFS(Data!$D$2:$D$66, "Other", Data!$H$2:$H$66, "&lt;2000", Data!$M$2:$M$66, "&lt;"&amp;'Cumulative distributions'!$A72)/COUNTIFS(Data!$M$2:$M$66, "&gt;0", Data!$D$2:$D$66, "Other", Data!$H$2:$H$66, "&lt;2000")</f>
        <v>0.333333333333333</v>
      </c>
      <c r="L72" s="0" t="n">
        <f aca="false">COUNTIFS(Data!$D$2:$D$66, "Other", Data!$H$2:$H$66, "&gt;1999", Data!$M$2:$M$66, "&lt;"&amp;'Cumulative distributions'!$A72)/COUNTIFS(Data!$M$2:$M$66, "&gt;0", Data!$D$2:$D$66, "Other", Data!$H$2:$H$66, "&gt;1999")</f>
        <v>0</v>
      </c>
      <c r="N72" s="0" t="n">
        <f aca="false">COUNTIFS(Data!$D$2:$D$66, "AGI", Data!$M$2:$M$66, "&lt;"&amp;'Cumulative distributions'!$A72)/COUNTIFS(Data!$M$2:$M$66, "&gt;0", Data!$D$2:$D$66, "AGI")</f>
        <v>0.307692307692308</v>
      </c>
      <c r="O72" s="0" t="n">
        <f aca="false">COUNTIFS(Data!$D$2:$D$66, "AI", Data!$M$2:$M$66, "&lt;"&amp;'Cumulative distributions'!$A72)/COUNTIFS(Data!$M$2:$M$66, "&gt;0", Data!$D$2:$D$66, "AI")</f>
        <v>0.318181818181818</v>
      </c>
      <c r="P72" s="0" t="n">
        <f aca="false">COUNTIFS(Data!$D$2:$D$66, "Futurist", Data!$M$2:$M$66, "&lt;"&amp;'Cumulative distributions'!$A72)/COUNTIFS(Data!$M$2:$M$66, "&gt;0", Data!$D$2:$D$66, "Futurist")</f>
        <v>0.4</v>
      </c>
      <c r="Q72" s="0" t="n">
        <f aca="false">COUNTIFS(Data!$D$2:$D$66, "Other", Data!$M$2:$M$66, "&lt;"&amp;'Cumulative distributions'!$A72)/COUNTIFS(Data!$M$2:$M$66, "&gt;0", Data!$D$2:$D$66, "Other")</f>
        <v>0.125</v>
      </c>
      <c r="S72" s="0" t="n">
        <f aca="false">COUNTIFS(Data!$H$2:$H$66, "&lt;2000", Data!$M$2:$M$66, "&lt;"&amp;'Cumulative distributions'!$A72)/COUNTIFS(Data!$M$2:$M$66, "&gt;0", Data!$H$2:$H$66, "&lt;2000")</f>
        <v>0.555555555555556</v>
      </c>
      <c r="T72" s="0" t="n">
        <f aca="false">COUNTIFS(Data!$H$2:$H$66, "&gt;1999", Data!$M$2:$M$66, "&lt;"&amp;'Cumulative distributions'!$A72)/COUNTIFS(Data!$M$2:$M$66, "&gt;0", Data!$H$2:$H$66, "&gt;1999")</f>
        <v>0.2</v>
      </c>
      <c r="V72" s="0" t="n">
        <f aca="false">COUNTIFS(Data!$AD$2:$AD$66, 1, Data!$H$2:$H$66, "&gt;1999", Data!$M$2:$M$66, "&lt;"&amp;'Cumulative distributions'!$A72)/COUNTIFS(Data!$M$2:$M$66, "&gt;0", Data!$AD$2:$AD$66, 1, Data!$H$2:$H$66, "&gt;1999")</f>
        <v>0.272727272727273</v>
      </c>
      <c r="W72" s="0" t="n">
        <f aca="false">COUNTIFS(Data!$AD$2:$AD$66, 0, Data!$H$2:$H$66, "&gt;1999", Data!$M$2:$M$66, "&lt;"&amp;'Cumulative distributions'!$A72)/COUNTIFS(Data!$M$2:$M$66, "&gt;0", Data!$AD$2:$AD$66, 0, Data!$H$2:$H$66, "&gt;1999")</f>
        <v>0.181818181818182</v>
      </c>
      <c r="AH72" s="0" t="n">
        <f aca="false">IF(AND(V72&gt;0.1, (NOT(V71&gt;0.1))), A72, AH71)</f>
        <v>2026</v>
      </c>
    </row>
    <row r="73" customFormat="false" ht="12" hidden="false" customHeight="false" outlineLevel="0" collapsed="false">
      <c r="A73" s="0" t="n">
        <v>2031</v>
      </c>
      <c r="B73" s="0" t="n">
        <f aca="false">COUNTIF(Data!$M$2:$M$66, "&lt;" &amp; A73)/COUNT(Data!$M$2:$M$66)</f>
        <v>0.431034482758621</v>
      </c>
      <c r="C73" s="0" t="n">
        <f aca="false">COUNTIF(Data!$L$2:$L$66, "&lt;" &amp; A73)/COUNT(Data!$L$2:$L$66)</f>
        <v>0.471698113207547</v>
      </c>
      <c r="E73" s="0" t="n">
        <f aca="false">COUNTIFS(Data!$D$2:$D$66, "AI", Data!$H$2:$H$66, "&lt;2000", Data!$M$2:$M$66, "&lt;"&amp;'Cumulative distributions'!$A73)/COUNTIFS(Data!$M$2:$M$66, "&gt;0", Data!$D$2:$D$66, "AI", Data!$H$2:$H$66, "&lt;2000")</f>
        <v>0.857142857142857</v>
      </c>
      <c r="F73" s="0" t="n">
        <f aca="false">COUNTIFS(Data!$D$2:$D$66, "AI", Data!$H$2:$H$66, "&gt;1999", Data!$M$2:$M$66, "&lt;"&amp;'Cumulative distributions'!$A73)/COUNTIFS(Data!$M$2:$M$66, "&gt;0", Data!$D$2:$D$66, "AI", Data!$H$2:$H$66, "&gt;1999")</f>
        <v>0.2</v>
      </c>
      <c r="G73" s="0" t="e">
        <f aca="false">COUNTIFS(Data!$D$2:$D$66, "AGI", Data!$H$2:$H$66, "&lt;2000", Data!$M$2:$M$66, "&lt;"&amp;'Cumulative distributions'!$A73)/COUNTIFS(Data!$M$2:$M$66, "&gt;0", Data!$D$2:$D$66, "AGI", Data!$H$2:$H$66, "&lt;2000")</f>
        <v>#DIV/0!</v>
      </c>
      <c r="H73" s="0" t="n">
        <f aca="false">COUNTIFS(Data!$D$2:$D$66, "AGI", Data!$H$2:$H$66, "&gt;1999", Data!$M$2:$M$66, "&lt;"&amp;'Cumulative distributions'!$A73)/COUNTIFS(Data!$M$2:$M$66, "&gt;0", Data!$D$2:$D$66, "AGI", Data!$H$2:$H$66, "&gt;1999")</f>
        <v>0.461538461538462</v>
      </c>
      <c r="I73" s="0" t="n">
        <f aca="false">COUNTIFS(Data!$D$2:$D$66, "Futurist", Data!$H$2:$H$66, "&lt;2000", Data!$M$2:$M$66, "&lt;"&amp;'Cumulative distributions'!$A73)/COUNTIFS(Data!$M$2:$M$66, "&gt;0", Data!$D$2:$D$66, "Futurist", Data!$H$2:$H$66, "&lt;2000")</f>
        <v>0.625</v>
      </c>
      <c r="J73" s="0" t="n">
        <f aca="false">COUNTIFS(Data!$D$2:$D$66, "Futurist", Data!$H$2:$H$66, "&gt;1999", Data!$M$2:$M$66, "&lt;"&amp;'Cumulative distributions'!$A73)/COUNTIFS(Data!$M$2:$M$66, "&gt;0", Data!$D$2:$D$66, "Futurist", Data!$H$2:$H$66, "&gt;1999")</f>
        <v>0.571428571428571</v>
      </c>
      <c r="K73" s="0" t="n">
        <f aca="false">COUNTIFS(Data!$D$2:$D$66, "Other", Data!$H$2:$H$66, "&lt;2000", Data!$M$2:$M$66, "&lt;"&amp;'Cumulative distributions'!$A73)/COUNTIFS(Data!$M$2:$M$66, "&gt;0", Data!$D$2:$D$66, "Other", Data!$H$2:$H$66, "&lt;2000")</f>
        <v>0.333333333333333</v>
      </c>
      <c r="L73" s="0" t="n">
        <f aca="false">COUNTIFS(Data!$D$2:$D$66, "Other", Data!$H$2:$H$66, "&gt;1999", Data!$M$2:$M$66, "&lt;"&amp;'Cumulative distributions'!$A73)/COUNTIFS(Data!$M$2:$M$66, "&gt;0", Data!$D$2:$D$66, "Other", Data!$H$2:$H$66, "&gt;1999")</f>
        <v>0</v>
      </c>
      <c r="N73" s="0" t="n">
        <f aca="false">COUNTIFS(Data!$D$2:$D$66, "AGI", Data!$M$2:$M$66, "&lt;"&amp;'Cumulative distributions'!$A73)/COUNTIFS(Data!$M$2:$M$66, "&gt;0", Data!$D$2:$D$66, "AGI")</f>
        <v>0.461538461538462</v>
      </c>
      <c r="O73" s="0" t="n">
        <f aca="false">COUNTIFS(Data!$D$2:$D$66, "AI", Data!$M$2:$M$66, "&lt;"&amp;'Cumulative distributions'!$A73)/COUNTIFS(Data!$M$2:$M$66, "&gt;0", Data!$D$2:$D$66, "AI")</f>
        <v>0.409090909090909</v>
      </c>
      <c r="P73" s="0" t="n">
        <f aca="false">COUNTIFS(Data!$D$2:$D$66, "Futurist", Data!$M$2:$M$66, "&lt;"&amp;'Cumulative distributions'!$A73)/COUNTIFS(Data!$M$2:$M$66, "&gt;0", Data!$D$2:$D$66, "Futurist")</f>
        <v>0.6</v>
      </c>
      <c r="Q73" s="0" t="n">
        <f aca="false">COUNTIFS(Data!$D$2:$D$66, "Other", Data!$M$2:$M$66, "&lt;"&amp;'Cumulative distributions'!$A73)/COUNTIFS(Data!$M$2:$M$66, "&gt;0", Data!$D$2:$D$66, "Other")</f>
        <v>0.125</v>
      </c>
      <c r="S73" s="0" t="n">
        <f aca="false">COUNTIFS(Data!$H$2:$H$66, "&lt;2000", Data!$M$2:$M$66, "&lt;"&amp;'Cumulative distributions'!$A73)/COUNTIFS(Data!$M$2:$M$66, "&gt;0", Data!$H$2:$H$66, "&lt;2000")</f>
        <v>0.666666666666667</v>
      </c>
      <c r="T73" s="0" t="n">
        <f aca="false">COUNTIFS(Data!$H$2:$H$66, "&gt;1999", Data!$M$2:$M$66, "&lt;"&amp;'Cumulative distributions'!$A73)/COUNTIFS(Data!$M$2:$M$66, "&gt;0", Data!$H$2:$H$66, "&gt;1999")</f>
        <v>0.325</v>
      </c>
      <c r="V73" s="0" t="n">
        <f aca="false">COUNTIFS(Data!$AD$2:$AD$66, 1, Data!$H$2:$H$66, "&gt;1999", Data!$M$2:$M$66, "&lt;"&amp;'Cumulative distributions'!$A73)/COUNTIFS(Data!$M$2:$M$66, "&gt;0", Data!$AD$2:$AD$66, 1, Data!$H$2:$H$66, "&gt;1999")</f>
        <v>0.454545454545455</v>
      </c>
      <c r="W73" s="0" t="n">
        <f aca="false">COUNTIFS(Data!$AD$2:$AD$66, 0, Data!$H$2:$H$66, "&gt;1999", Data!$M$2:$M$66, "&lt;"&amp;'Cumulative distributions'!$A73)/COUNTIFS(Data!$M$2:$M$66, "&gt;0", Data!$AD$2:$AD$66, 0, Data!$H$2:$H$66, "&gt;1999")</f>
        <v>0.272727272727273</v>
      </c>
      <c r="AH73" s="0" t="n">
        <f aca="false">IF(AND(V73&gt;0.1, (NOT(V72&gt;0.1))), A73, AH72)</f>
        <v>2026</v>
      </c>
    </row>
    <row r="74" customFormat="false" ht="12" hidden="false" customHeight="false" outlineLevel="0" collapsed="false">
      <c r="A74" s="0" t="n">
        <v>2032</v>
      </c>
      <c r="B74" s="0" t="n">
        <f aca="false">COUNTIF(Data!$M$2:$M$66, "&lt;" &amp; A74)/COUNT(Data!$M$2:$M$66)</f>
        <v>0.431034482758621</v>
      </c>
      <c r="C74" s="0" t="n">
        <f aca="false">COUNTIF(Data!$L$2:$L$66, "&lt;" &amp; A74)/COUNT(Data!$L$2:$L$66)</f>
        <v>0.471698113207547</v>
      </c>
      <c r="E74" s="0" t="n">
        <f aca="false">COUNTIFS(Data!$D$2:$D$66, "AI", Data!$H$2:$H$66, "&lt;2000", Data!$M$2:$M$66, "&lt;"&amp;'Cumulative distributions'!$A74)/COUNTIFS(Data!$M$2:$M$66, "&gt;0", Data!$D$2:$D$66, "AI", Data!$H$2:$H$66, "&lt;2000")</f>
        <v>0.857142857142857</v>
      </c>
      <c r="F74" s="0" t="n">
        <f aca="false">COUNTIFS(Data!$D$2:$D$66, "AI", Data!$H$2:$H$66, "&gt;1999", Data!$M$2:$M$66, "&lt;"&amp;'Cumulative distributions'!$A74)/COUNTIFS(Data!$M$2:$M$66, "&gt;0", Data!$D$2:$D$66, "AI", Data!$H$2:$H$66, "&gt;1999")</f>
        <v>0.2</v>
      </c>
      <c r="G74" s="0" t="e">
        <f aca="false">COUNTIFS(Data!$D$2:$D$66, "AGI", Data!$H$2:$H$66, "&lt;2000", Data!$M$2:$M$66, "&lt;"&amp;'Cumulative distributions'!$A74)/COUNTIFS(Data!$M$2:$M$66, "&gt;0", Data!$D$2:$D$66, "AGI", Data!$H$2:$H$66, "&lt;2000")</f>
        <v>#DIV/0!</v>
      </c>
      <c r="H74" s="0" t="n">
        <f aca="false">COUNTIFS(Data!$D$2:$D$66, "AGI", Data!$H$2:$H$66, "&gt;1999", Data!$M$2:$M$66, "&lt;"&amp;'Cumulative distributions'!$A74)/COUNTIFS(Data!$M$2:$M$66, "&gt;0", Data!$D$2:$D$66, "AGI", Data!$H$2:$H$66, "&gt;1999")</f>
        <v>0.461538461538462</v>
      </c>
      <c r="I74" s="0" t="n">
        <f aca="false">COUNTIFS(Data!$D$2:$D$66, "Futurist", Data!$H$2:$H$66, "&lt;2000", Data!$M$2:$M$66, "&lt;"&amp;'Cumulative distributions'!$A74)/COUNTIFS(Data!$M$2:$M$66, "&gt;0", Data!$D$2:$D$66, "Futurist", Data!$H$2:$H$66, "&lt;2000")</f>
        <v>0.625</v>
      </c>
      <c r="J74" s="0" t="n">
        <f aca="false">COUNTIFS(Data!$D$2:$D$66, "Futurist", Data!$H$2:$H$66, "&gt;1999", Data!$M$2:$M$66, "&lt;"&amp;'Cumulative distributions'!$A74)/COUNTIFS(Data!$M$2:$M$66, "&gt;0", Data!$D$2:$D$66, "Futurist", Data!$H$2:$H$66, "&gt;1999")</f>
        <v>0.571428571428571</v>
      </c>
      <c r="K74" s="0" t="n">
        <f aca="false">COUNTIFS(Data!$D$2:$D$66, "Other", Data!$H$2:$H$66, "&lt;2000", Data!$M$2:$M$66, "&lt;"&amp;'Cumulative distributions'!$A74)/COUNTIFS(Data!$M$2:$M$66, "&gt;0", Data!$D$2:$D$66, "Other", Data!$H$2:$H$66, "&lt;2000")</f>
        <v>0.333333333333333</v>
      </c>
      <c r="L74" s="0" t="n">
        <f aca="false">COUNTIFS(Data!$D$2:$D$66, "Other", Data!$H$2:$H$66, "&gt;1999", Data!$M$2:$M$66, "&lt;"&amp;'Cumulative distributions'!$A74)/COUNTIFS(Data!$M$2:$M$66, "&gt;0", Data!$D$2:$D$66, "Other", Data!$H$2:$H$66, "&gt;1999")</f>
        <v>0</v>
      </c>
      <c r="N74" s="0" t="n">
        <f aca="false">COUNTIFS(Data!$D$2:$D$66, "AGI", Data!$M$2:$M$66, "&lt;"&amp;'Cumulative distributions'!$A74)/COUNTIFS(Data!$M$2:$M$66, "&gt;0", Data!$D$2:$D$66, "AGI")</f>
        <v>0.461538461538462</v>
      </c>
      <c r="O74" s="0" t="n">
        <f aca="false">COUNTIFS(Data!$D$2:$D$66, "AI", Data!$M$2:$M$66, "&lt;"&amp;'Cumulative distributions'!$A74)/COUNTIFS(Data!$M$2:$M$66, "&gt;0", Data!$D$2:$D$66, "AI")</f>
        <v>0.409090909090909</v>
      </c>
      <c r="P74" s="0" t="n">
        <f aca="false">COUNTIFS(Data!$D$2:$D$66, "Futurist", Data!$M$2:$M$66, "&lt;"&amp;'Cumulative distributions'!$A74)/COUNTIFS(Data!$M$2:$M$66, "&gt;0", Data!$D$2:$D$66, "Futurist")</f>
        <v>0.6</v>
      </c>
      <c r="Q74" s="0" t="n">
        <f aca="false">COUNTIFS(Data!$D$2:$D$66, "Other", Data!$M$2:$M$66, "&lt;"&amp;'Cumulative distributions'!$A74)/COUNTIFS(Data!$M$2:$M$66, "&gt;0", Data!$D$2:$D$66, "Other")</f>
        <v>0.125</v>
      </c>
      <c r="S74" s="0" t="n">
        <f aca="false">COUNTIFS(Data!$H$2:$H$66, "&lt;2000", Data!$M$2:$M$66, "&lt;"&amp;'Cumulative distributions'!$A74)/COUNTIFS(Data!$M$2:$M$66, "&gt;0", Data!$H$2:$H$66, "&lt;2000")</f>
        <v>0.666666666666667</v>
      </c>
      <c r="T74" s="0" t="n">
        <f aca="false">COUNTIFS(Data!$H$2:$H$66, "&gt;1999", Data!$M$2:$M$66, "&lt;"&amp;'Cumulative distributions'!$A74)/COUNTIFS(Data!$M$2:$M$66, "&gt;0", Data!$H$2:$H$66, "&gt;1999")</f>
        <v>0.325</v>
      </c>
      <c r="V74" s="0" t="n">
        <f aca="false">COUNTIFS(Data!$AD$2:$AD$66, 1, Data!$H$2:$H$66, "&gt;1999", Data!$M$2:$M$66, "&lt;"&amp;'Cumulative distributions'!$A74)/COUNTIFS(Data!$M$2:$M$66, "&gt;0", Data!$AD$2:$AD$66, 1, Data!$H$2:$H$66, "&gt;1999")</f>
        <v>0.454545454545455</v>
      </c>
      <c r="W74" s="0" t="n">
        <f aca="false">COUNTIFS(Data!$AD$2:$AD$66, 0, Data!$H$2:$H$66, "&gt;1999", Data!$M$2:$M$66, "&lt;"&amp;'Cumulative distributions'!$A74)/COUNTIFS(Data!$M$2:$M$66, "&gt;0", Data!$AD$2:$AD$66, 0, Data!$H$2:$H$66, "&gt;1999")</f>
        <v>0.272727272727273</v>
      </c>
      <c r="AH74" s="0" t="n">
        <f aca="false">IF(AND(V74&gt;0.1, (NOT(V73&gt;0.1))), A74, AH73)</f>
        <v>2026</v>
      </c>
    </row>
    <row r="75" customFormat="false" ht="12" hidden="false" customHeight="false" outlineLevel="0" collapsed="false">
      <c r="A75" s="0" t="n">
        <v>2033</v>
      </c>
      <c r="B75" s="0" t="n">
        <f aca="false">COUNTIF(Data!$M$2:$M$66, "&lt;" &amp; A75)/COUNT(Data!$M$2:$M$66)</f>
        <v>0.448275862068966</v>
      </c>
      <c r="C75" s="0" t="n">
        <f aca="false">COUNTIF(Data!$L$2:$L$66, "&lt;" &amp; A75)/COUNT(Data!$L$2:$L$66)</f>
        <v>0.490566037735849</v>
      </c>
      <c r="E75" s="0" t="n">
        <f aca="false">COUNTIFS(Data!$D$2:$D$66, "AI", Data!$H$2:$H$66, "&lt;2000", Data!$M$2:$M$66, "&lt;"&amp;'Cumulative distributions'!$A75)/COUNTIFS(Data!$M$2:$M$66, "&gt;0", Data!$D$2:$D$66, "AI", Data!$H$2:$H$66, "&lt;2000")</f>
        <v>0.857142857142857</v>
      </c>
      <c r="F75" s="0" t="n">
        <f aca="false">COUNTIFS(Data!$D$2:$D$66, "AI", Data!$H$2:$H$66, "&gt;1999", Data!$M$2:$M$66, "&lt;"&amp;'Cumulative distributions'!$A75)/COUNTIFS(Data!$M$2:$M$66, "&gt;0", Data!$D$2:$D$66, "AI", Data!$H$2:$H$66, "&gt;1999")</f>
        <v>0.2</v>
      </c>
      <c r="G75" s="0" t="e">
        <f aca="false">COUNTIFS(Data!$D$2:$D$66, "AGI", Data!$H$2:$H$66, "&lt;2000", Data!$M$2:$M$66, "&lt;"&amp;'Cumulative distributions'!$A75)/COUNTIFS(Data!$M$2:$M$66, "&gt;0", Data!$D$2:$D$66, "AGI", Data!$H$2:$H$66, "&lt;2000")</f>
        <v>#DIV/0!</v>
      </c>
      <c r="H75" s="0" t="n">
        <f aca="false">COUNTIFS(Data!$D$2:$D$66, "AGI", Data!$H$2:$H$66, "&gt;1999", Data!$M$2:$M$66, "&lt;"&amp;'Cumulative distributions'!$A75)/COUNTIFS(Data!$M$2:$M$66, "&gt;0", Data!$D$2:$D$66, "AGI", Data!$H$2:$H$66, "&gt;1999")</f>
        <v>0.538461538461538</v>
      </c>
      <c r="I75" s="0" t="n">
        <f aca="false">COUNTIFS(Data!$D$2:$D$66, "Futurist", Data!$H$2:$H$66, "&lt;2000", Data!$M$2:$M$66, "&lt;"&amp;'Cumulative distributions'!$A75)/COUNTIFS(Data!$M$2:$M$66, "&gt;0", Data!$D$2:$D$66, "Futurist", Data!$H$2:$H$66, "&lt;2000")</f>
        <v>0.625</v>
      </c>
      <c r="J75" s="0" t="n">
        <f aca="false">COUNTIFS(Data!$D$2:$D$66, "Futurist", Data!$H$2:$H$66, "&gt;1999", Data!$M$2:$M$66, "&lt;"&amp;'Cumulative distributions'!$A75)/COUNTIFS(Data!$M$2:$M$66, "&gt;0", Data!$D$2:$D$66, "Futurist", Data!$H$2:$H$66, "&gt;1999")</f>
        <v>0.571428571428571</v>
      </c>
      <c r="K75" s="0" t="n">
        <f aca="false">COUNTIFS(Data!$D$2:$D$66, "Other", Data!$H$2:$H$66, "&lt;2000", Data!$M$2:$M$66, "&lt;"&amp;'Cumulative distributions'!$A75)/COUNTIFS(Data!$M$2:$M$66, "&gt;0", Data!$D$2:$D$66, "Other", Data!$H$2:$H$66, "&lt;2000")</f>
        <v>0.333333333333333</v>
      </c>
      <c r="L75" s="0" t="n">
        <f aca="false">COUNTIFS(Data!$D$2:$D$66, "Other", Data!$H$2:$H$66, "&gt;1999", Data!$M$2:$M$66, "&lt;"&amp;'Cumulative distributions'!$A75)/COUNTIFS(Data!$M$2:$M$66, "&gt;0", Data!$D$2:$D$66, "Other", Data!$H$2:$H$66, "&gt;1999")</f>
        <v>0</v>
      </c>
      <c r="N75" s="0" t="n">
        <f aca="false">COUNTIFS(Data!$D$2:$D$66, "AGI", Data!$M$2:$M$66, "&lt;"&amp;'Cumulative distributions'!$A75)/COUNTIFS(Data!$M$2:$M$66, "&gt;0", Data!$D$2:$D$66, "AGI")</f>
        <v>0.538461538461538</v>
      </c>
      <c r="O75" s="0" t="n">
        <f aca="false">COUNTIFS(Data!$D$2:$D$66, "AI", Data!$M$2:$M$66, "&lt;"&amp;'Cumulative distributions'!$A75)/COUNTIFS(Data!$M$2:$M$66, "&gt;0", Data!$D$2:$D$66, "AI")</f>
        <v>0.409090909090909</v>
      </c>
      <c r="P75" s="0" t="n">
        <f aca="false">COUNTIFS(Data!$D$2:$D$66, "Futurist", Data!$M$2:$M$66, "&lt;"&amp;'Cumulative distributions'!$A75)/COUNTIFS(Data!$M$2:$M$66, "&gt;0", Data!$D$2:$D$66, "Futurist")</f>
        <v>0.6</v>
      </c>
      <c r="Q75" s="0" t="n">
        <f aca="false">COUNTIFS(Data!$D$2:$D$66, "Other", Data!$M$2:$M$66, "&lt;"&amp;'Cumulative distributions'!$A75)/COUNTIFS(Data!$M$2:$M$66, "&gt;0", Data!$D$2:$D$66, "Other")</f>
        <v>0.125</v>
      </c>
      <c r="S75" s="0" t="n">
        <f aca="false">COUNTIFS(Data!$H$2:$H$66, "&lt;2000", Data!$M$2:$M$66, "&lt;"&amp;'Cumulative distributions'!$A75)/COUNTIFS(Data!$M$2:$M$66, "&gt;0", Data!$H$2:$H$66, "&lt;2000")</f>
        <v>0.666666666666667</v>
      </c>
      <c r="T75" s="0" t="n">
        <f aca="false">COUNTIFS(Data!$H$2:$H$66, "&gt;1999", Data!$M$2:$M$66, "&lt;"&amp;'Cumulative distributions'!$A75)/COUNTIFS(Data!$M$2:$M$66, "&gt;0", Data!$H$2:$H$66, "&gt;1999")</f>
        <v>0.35</v>
      </c>
      <c r="V75" s="0" t="n">
        <f aca="false">COUNTIFS(Data!$AD$2:$AD$66, 1, Data!$H$2:$H$66, "&gt;1999", Data!$M$2:$M$66, "&lt;"&amp;'Cumulative distributions'!$A75)/COUNTIFS(Data!$M$2:$M$66, "&gt;0", Data!$AD$2:$AD$66, 1, Data!$H$2:$H$66, "&gt;1999")</f>
        <v>0.5</v>
      </c>
      <c r="W75" s="0" t="n">
        <f aca="false">COUNTIFS(Data!$AD$2:$AD$66, 0, Data!$H$2:$H$66, "&gt;1999", Data!$M$2:$M$66, "&lt;"&amp;'Cumulative distributions'!$A75)/COUNTIFS(Data!$M$2:$M$66, "&gt;0", Data!$AD$2:$AD$66, 0, Data!$H$2:$H$66, "&gt;1999")</f>
        <v>0.272727272727273</v>
      </c>
      <c r="AH75" s="0" t="n">
        <f aca="false">IF(AND(V75&gt;0.1, (NOT(V74&gt;0.1))), A75, AH74)</f>
        <v>2026</v>
      </c>
    </row>
    <row r="76" customFormat="false" ht="12" hidden="false" customHeight="false" outlineLevel="0" collapsed="false">
      <c r="A76" s="0" t="n">
        <v>2034</v>
      </c>
      <c r="B76" s="0" t="n">
        <f aca="false">COUNTIF(Data!$M$2:$M$66, "&lt;" &amp; A76)/COUNT(Data!$M$2:$M$66)</f>
        <v>0.448275862068966</v>
      </c>
      <c r="C76" s="0" t="n">
        <f aca="false">COUNTIF(Data!$L$2:$L$66, "&lt;" &amp; A76)/COUNT(Data!$L$2:$L$66)</f>
        <v>0.509433962264151</v>
      </c>
      <c r="E76" s="0" t="n">
        <f aca="false">COUNTIFS(Data!$D$2:$D$66, "AI", Data!$H$2:$H$66, "&lt;2000", Data!$M$2:$M$66, "&lt;"&amp;'Cumulative distributions'!$A76)/COUNTIFS(Data!$M$2:$M$66, "&gt;0", Data!$D$2:$D$66, "AI", Data!$H$2:$H$66, "&lt;2000")</f>
        <v>0.857142857142857</v>
      </c>
      <c r="F76" s="0" t="n">
        <f aca="false">COUNTIFS(Data!$D$2:$D$66, "AI", Data!$H$2:$H$66, "&gt;1999", Data!$M$2:$M$66, "&lt;"&amp;'Cumulative distributions'!$A76)/COUNTIFS(Data!$M$2:$M$66, "&gt;0", Data!$D$2:$D$66, "AI", Data!$H$2:$H$66, "&gt;1999")</f>
        <v>0.2</v>
      </c>
      <c r="G76" s="0" t="e">
        <f aca="false">COUNTIFS(Data!$D$2:$D$66, "AGI", Data!$H$2:$H$66, "&lt;2000", Data!$M$2:$M$66, "&lt;"&amp;'Cumulative distributions'!$A76)/COUNTIFS(Data!$M$2:$M$66, "&gt;0", Data!$D$2:$D$66, "AGI", Data!$H$2:$H$66, "&lt;2000")</f>
        <v>#DIV/0!</v>
      </c>
      <c r="H76" s="0" t="n">
        <f aca="false">COUNTIFS(Data!$D$2:$D$66, "AGI", Data!$H$2:$H$66, "&gt;1999", Data!$M$2:$M$66, "&lt;"&amp;'Cumulative distributions'!$A76)/COUNTIFS(Data!$M$2:$M$66, "&gt;0", Data!$D$2:$D$66, "AGI", Data!$H$2:$H$66, "&gt;1999")</f>
        <v>0.538461538461538</v>
      </c>
      <c r="I76" s="0" t="n">
        <f aca="false">COUNTIFS(Data!$D$2:$D$66, "Futurist", Data!$H$2:$H$66, "&lt;2000", Data!$M$2:$M$66, "&lt;"&amp;'Cumulative distributions'!$A76)/COUNTIFS(Data!$M$2:$M$66, "&gt;0", Data!$D$2:$D$66, "Futurist", Data!$H$2:$H$66, "&lt;2000")</f>
        <v>0.625</v>
      </c>
      <c r="J76" s="0" t="n">
        <f aca="false">COUNTIFS(Data!$D$2:$D$66, "Futurist", Data!$H$2:$H$66, "&gt;1999", Data!$M$2:$M$66, "&lt;"&amp;'Cumulative distributions'!$A76)/COUNTIFS(Data!$M$2:$M$66, "&gt;0", Data!$D$2:$D$66, "Futurist", Data!$H$2:$H$66, "&gt;1999")</f>
        <v>0.571428571428571</v>
      </c>
      <c r="K76" s="0" t="n">
        <f aca="false">COUNTIFS(Data!$D$2:$D$66, "Other", Data!$H$2:$H$66, "&lt;2000", Data!$M$2:$M$66, "&lt;"&amp;'Cumulative distributions'!$A76)/COUNTIFS(Data!$M$2:$M$66, "&gt;0", Data!$D$2:$D$66, "Other", Data!$H$2:$H$66, "&lt;2000")</f>
        <v>0.333333333333333</v>
      </c>
      <c r="L76" s="0" t="n">
        <f aca="false">COUNTIFS(Data!$D$2:$D$66, "Other", Data!$H$2:$H$66, "&gt;1999", Data!$M$2:$M$66, "&lt;"&amp;'Cumulative distributions'!$A76)/COUNTIFS(Data!$M$2:$M$66, "&gt;0", Data!$D$2:$D$66, "Other", Data!$H$2:$H$66, "&gt;1999")</f>
        <v>0</v>
      </c>
      <c r="N76" s="0" t="n">
        <f aca="false">COUNTIFS(Data!$D$2:$D$66, "AGI", Data!$M$2:$M$66, "&lt;"&amp;'Cumulative distributions'!$A76)/COUNTIFS(Data!$M$2:$M$66, "&gt;0", Data!$D$2:$D$66, "AGI")</f>
        <v>0.538461538461538</v>
      </c>
      <c r="O76" s="0" t="n">
        <f aca="false">COUNTIFS(Data!$D$2:$D$66, "AI", Data!$M$2:$M$66, "&lt;"&amp;'Cumulative distributions'!$A76)/COUNTIFS(Data!$M$2:$M$66, "&gt;0", Data!$D$2:$D$66, "AI")</f>
        <v>0.409090909090909</v>
      </c>
      <c r="P76" s="0" t="n">
        <f aca="false">COUNTIFS(Data!$D$2:$D$66, "Futurist", Data!$M$2:$M$66, "&lt;"&amp;'Cumulative distributions'!$A76)/COUNTIFS(Data!$M$2:$M$66, "&gt;0", Data!$D$2:$D$66, "Futurist")</f>
        <v>0.6</v>
      </c>
      <c r="Q76" s="0" t="n">
        <f aca="false">COUNTIFS(Data!$D$2:$D$66, "Other", Data!$M$2:$M$66, "&lt;"&amp;'Cumulative distributions'!$A76)/COUNTIFS(Data!$M$2:$M$66, "&gt;0", Data!$D$2:$D$66, "Other")</f>
        <v>0.125</v>
      </c>
      <c r="S76" s="0" t="n">
        <f aca="false">COUNTIFS(Data!$H$2:$H$66, "&lt;2000", Data!$M$2:$M$66, "&lt;"&amp;'Cumulative distributions'!$A76)/COUNTIFS(Data!$M$2:$M$66, "&gt;0", Data!$H$2:$H$66, "&lt;2000")</f>
        <v>0.666666666666667</v>
      </c>
      <c r="T76" s="0" t="n">
        <f aca="false">COUNTIFS(Data!$H$2:$H$66, "&gt;1999", Data!$M$2:$M$66, "&lt;"&amp;'Cumulative distributions'!$A76)/COUNTIFS(Data!$M$2:$M$66, "&gt;0", Data!$H$2:$H$66, "&gt;1999")</f>
        <v>0.35</v>
      </c>
      <c r="V76" s="0" t="n">
        <f aca="false">COUNTIFS(Data!$AD$2:$AD$66, 1, Data!$H$2:$H$66, "&gt;1999", Data!$M$2:$M$66, "&lt;"&amp;'Cumulative distributions'!$A76)/COUNTIFS(Data!$M$2:$M$66, "&gt;0", Data!$AD$2:$AD$66, 1, Data!$H$2:$H$66, "&gt;1999")</f>
        <v>0.5</v>
      </c>
      <c r="W76" s="0" t="n">
        <f aca="false">COUNTIFS(Data!$AD$2:$AD$66, 0, Data!$H$2:$H$66, "&gt;1999", Data!$M$2:$M$66, "&lt;"&amp;'Cumulative distributions'!$A76)/COUNTIFS(Data!$M$2:$M$66, "&gt;0", Data!$AD$2:$AD$66, 0, Data!$H$2:$H$66, "&gt;1999")</f>
        <v>0.272727272727273</v>
      </c>
      <c r="AH76" s="0" t="n">
        <f aca="false">IF(AND(V76&gt;0.1, (NOT(V75&gt;0.1))), A76, AH75)</f>
        <v>2026</v>
      </c>
    </row>
    <row r="77" customFormat="false" ht="12" hidden="false" customHeight="false" outlineLevel="0" collapsed="false">
      <c r="A77" s="0" t="n">
        <v>2035</v>
      </c>
      <c r="B77" s="0" t="n">
        <f aca="false">COUNTIF(Data!$M$2:$M$66, "&lt;" &amp; A77)/COUNT(Data!$M$2:$M$66)</f>
        <v>0.448275862068966</v>
      </c>
      <c r="C77" s="0" t="n">
        <f aca="false">COUNTIF(Data!$L$2:$L$66, "&lt;" &amp; A77)/COUNT(Data!$L$2:$L$66)</f>
        <v>0.509433962264151</v>
      </c>
      <c r="E77" s="0" t="n">
        <f aca="false">COUNTIFS(Data!$D$2:$D$66, "AI", Data!$H$2:$H$66, "&lt;2000", Data!$M$2:$M$66, "&lt;"&amp;'Cumulative distributions'!$A77)/COUNTIFS(Data!$M$2:$M$66, "&gt;0", Data!$D$2:$D$66, "AI", Data!$H$2:$H$66, "&lt;2000")</f>
        <v>0.857142857142857</v>
      </c>
      <c r="F77" s="0" t="n">
        <f aca="false">COUNTIFS(Data!$D$2:$D$66, "AI", Data!$H$2:$H$66, "&gt;1999", Data!$M$2:$M$66, "&lt;"&amp;'Cumulative distributions'!$A77)/COUNTIFS(Data!$M$2:$M$66, "&gt;0", Data!$D$2:$D$66, "AI", Data!$H$2:$H$66, "&gt;1999")</f>
        <v>0.2</v>
      </c>
      <c r="G77" s="0" t="e">
        <f aca="false">COUNTIFS(Data!$D$2:$D$66, "AGI", Data!$H$2:$H$66, "&lt;2000", Data!$M$2:$M$66, "&lt;"&amp;'Cumulative distributions'!$A77)/COUNTIFS(Data!$M$2:$M$66, "&gt;0", Data!$D$2:$D$66, "AGI", Data!$H$2:$H$66, "&lt;2000")</f>
        <v>#DIV/0!</v>
      </c>
      <c r="H77" s="0" t="n">
        <f aca="false">COUNTIFS(Data!$D$2:$D$66, "AGI", Data!$H$2:$H$66, "&gt;1999", Data!$M$2:$M$66, "&lt;"&amp;'Cumulative distributions'!$A77)/COUNTIFS(Data!$M$2:$M$66, "&gt;0", Data!$D$2:$D$66, "AGI", Data!$H$2:$H$66, "&gt;1999")</f>
        <v>0.538461538461538</v>
      </c>
      <c r="I77" s="0" t="n">
        <f aca="false">COUNTIFS(Data!$D$2:$D$66, "Futurist", Data!$H$2:$H$66, "&lt;2000", Data!$M$2:$M$66, "&lt;"&amp;'Cumulative distributions'!$A77)/COUNTIFS(Data!$M$2:$M$66, "&gt;0", Data!$D$2:$D$66, "Futurist", Data!$H$2:$H$66, "&lt;2000")</f>
        <v>0.625</v>
      </c>
      <c r="J77" s="0" t="n">
        <f aca="false">COUNTIFS(Data!$D$2:$D$66, "Futurist", Data!$H$2:$H$66, "&gt;1999", Data!$M$2:$M$66, "&lt;"&amp;'Cumulative distributions'!$A77)/COUNTIFS(Data!$M$2:$M$66, "&gt;0", Data!$D$2:$D$66, "Futurist", Data!$H$2:$H$66, "&gt;1999")</f>
        <v>0.571428571428571</v>
      </c>
      <c r="K77" s="0" t="n">
        <f aca="false">COUNTIFS(Data!$D$2:$D$66, "Other", Data!$H$2:$H$66, "&lt;2000", Data!$M$2:$M$66, "&lt;"&amp;'Cumulative distributions'!$A77)/COUNTIFS(Data!$M$2:$M$66, "&gt;0", Data!$D$2:$D$66, "Other", Data!$H$2:$H$66, "&lt;2000")</f>
        <v>0.333333333333333</v>
      </c>
      <c r="L77" s="0" t="n">
        <f aca="false">COUNTIFS(Data!$D$2:$D$66, "Other", Data!$H$2:$H$66, "&gt;1999", Data!$M$2:$M$66, "&lt;"&amp;'Cumulative distributions'!$A77)/COUNTIFS(Data!$M$2:$M$66, "&gt;0", Data!$D$2:$D$66, "Other", Data!$H$2:$H$66, "&gt;1999")</f>
        <v>0</v>
      </c>
      <c r="N77" s="0" t="n">
        <f aca="false">COUNTIFS(Data!$D$2:$D$66, "AGI", Data!$M$2:$M$66, "&lt;"&amp;'Cumulative distributions'!$A77)/COUNTIFS(Data!$M$2:$M$66, "&gt;0", Data!$D$2:$D$66, "AGI")</f>
        <v>0.538461538461538</v>
      </c>
      <c r="O77" s="0" t="n">
        <f aca="false">COUNTIFS(Data!$D$2:$D$66, "AI", Data!$M$2:$M$66, "&lt;"&amp;'Cumulative distributions'!$A77)/COUNTIFS(Data!$M$2:$M$66, "&gt;0", Data!$D$2:$D$66, "AI")</f>
        <v>0.409090909090909</v>
      </c>
      <c r="P77" s="0" t="n">
        <f aca="false">COUNTIFS(Data!$D$2:$D$66, "Futurist", Data!$M$2:$M$66, "&lt;"&amp;'Cumulative distributions'!$A77)/COUNTIFS(Data!$M$2:$M$66, "&gt;0", Data!$D$2:$D$66, "Futurist")</f>
        <v>0.6</v>
      </c>
      <c r="Q77" s="0" t="n">
        <f aca="false">COUNTIFS(Data!$D$2:$D$66, "Other", Data!$M$2:$M$66, "&lt;"&amp;'Cumulative distributions'!$A77)/COUNTIFS(Data!$M$2:$M$66, "&gt;0", Data!$D$2:$D$66, "Other")</f>
        <v>0.125</v>
      </c>
      <c r="S77" s="0" t="n">
        <f aca="false">COUNTIFS(Data!$H$2:$H$66, "&lt;2000", Data!$M$2:$M$66, "&lt;"&amp;'Cumulative distributions'!$A77)/COUNTIFS(Data!$M$2:$M$66, "&gt;0", Data!$H$2:$H$66, "&lt;2000")</f>
        <v>0.666666666666667</v>
      </c>
      <c r="T77" s="0" t="n">
        <f aca="false">COUNTIFS(Data!$H$2:$H$66, "&gt;1999", Data!$M$2:$M$66, "&lt;"&amp;'Cumulative distributions'!$A77)/COUNTIFS(Data!$M$2:$M$66, "&gt;0", Data!$H$2:$H$66, "&gt;1999")</f>
        <v>0.35</v>
      </c>
      <c r="V77" s="0" t="n">
        <f aca="false">COUNTIFS(Data!$AD$2:$AD$66, 1, Data!$H$2:$H$66, "&gt;1999", Data!$M$2:$M$66, "&lt;"&amp;'Cumulative distributions'!$A77)/COUNTIFS(Data!$M$2:$M$66, "&gt;0", Data!$AD$2:$AD$66, 1, Data!$H$2:$H$66, "&gt;1999")</f>
        <v>0.5</v>
      </c>
      <c r="W77" s="0" t="n">
        <f aca="false">COUNTIFS(Data!$AD$2:$AD$66, 0, Data!$H$2:$H$66, "&gt;1999", Data!$M$2:$M$66, "&lt;"&amp;'Cumulative distributions'!$A77)/COUNTIFS(Data!$M$2:$M$66, "&gt;0", Data!$AD$2:$AD$66, 0, Data!$H$2:$H$66, "&gt;1999")</f>
        <v>0.272727272727273</v>
      </c>
      <c r="AH77" s="0" t="n">
        <f aca="false">IF(AND(V77&gt;0.1, (NOT(V76&gt;0.1))), A77, AH76)</f>
        <v>2026</v>
      </c>
    </row>
    <row r="78" customFormat="false" ht="12" hidden="false" customHeight="false" outlineLevel="0" collapsed="false">
      <c r="A78" s="0" t="n">
        <v>2036</v>
      </c>
      <c r="B78" s="0" t="n">
        <f aca="false">COUNTIF(Data!$M$2:$M$66, "&lt;" &amp; A78)/COUNT(Data!$M$2:$M$66)</f>
        <v>0.5</v>
      </c>
      <c r="C78" s="0" t="n">
        <f aca="false">COUNTIF(Data!$L$2:$L$66, "&lt;" &amp; A78)/COUNT(Data!$L$2:$L$66)</f>
        <v>0.566037735849057</v>
      </c>
      <c r="E78" s="0" t="n">
        <f aca="false">COUNTIFS(Data!$D$2:$D$66, "AI", Data!$H$2:$H$66, "&lt;2000", Data!$M$2:$M$66, "&lt;"&amp;'Cumulative distributions'!$A78)/COUNTIFS(Data!$M$2:$M$66, "&gt;0", Data!$D$2:$D$66, "AI", Data!$H$2:$H$66, "&lt;2000")</f>
        <v>0.857142857142857</v>
      </c>
      <c r="F78" s="0" t="n">
        <f aca="false">COUNTIFS(Data!$D$2:$D$66, "AI", Data!$H$2:$H$66, "&gt;1999", Data!$M$2:$M$66, "&lt;"&amp;'Cumulative distributions'!$A78)/COUNTIFS(Data!$M$2:$M$66, "&gt;0", Data!$D$2:$D$66, "AI", Data!$H$2:$H$66, "&gt;1999")</f>
        <v>0.2</v>
      </c>
      <c r="G78" s="0" t="e">
        <f aca="false">COUNTIFS(Data!$D$2:$D$66, "AGI", Data!$H$2:$H$66, "&lt;2000", Data!$M$2:$M$66, "&lt;"&amp;'Cumulative distributions'!$A78)/COUNTIFS(Data!$M$2:$M$66, "&gt;0", Data!$D$2:$D$66, "AGI", Data!$H$2:$H$66, "&lt;2000")</f>
        <v>#DIV/0!</v>
      </c>
      <c r="H78" s="0" t="n">
        <f aca="false">COUNTIFS(Data!$D$2:$D$66, "AGI", Data!$H$2:$H$66, "&gt;1999", Data!$M$2:$M$66, "&lt;"&amp;'Cumulative distributions'!$A78)/COUNTIFS(Data!$M$2:$M$66, "&gt;0", Data!$D$2:$D$66, "AGI", Data!$H$2:$H$66, "&gt;1999")</f>
        <v>0.615384615384615</v>
      </c>
      <c r="I78" s="0" t="n">
        <f aca="false">COUNTIFS(Data!$D$2:$D$66, "Futurist", Data!$H$2:$H$66, "&lt;2000", Data!$M$2:$M$66, "&lt;"&amp;'Cumulative distributions'!$A78)/COUNTIFS(Data!$M$2:$M$66, "&gt;0", Data!$D$2:$D$66, "Futurist", Data!$H$2:$H$66, "&lt;2000")</f>
        <v>0.625</v>
      </c>
      <c r="J78" s="0" t="n">
        <f aca="false">COUNTIFS(Data!$D$2:$D$66, "Futurist", Data!$H$2:$H$66, "&gt;1999", Data!$M$2:$M$66, "&lt;"&amp;'Cumulative distributions'!$A78)/COUNTIFS(Data!$M$2:$M$66, "&gt;0", Data!$D$2:$D$66, "Futurist", Data!$H$2:$H$66, "&gt;1999")</f>
        <v>0.714285714285714</v>
      </c>
      <c r="K78" s="0" t="n">
        <f aca="false">COUNTIFS(Data!$D$2:$D$66, "Other", Data!$H$2:$H$66, "&lt;2000", Data!$M$2:$M$66, "&lt;"&amp;'Cumulative distributions'!$A78)/COUNTIFS(Data!$M$2:$M$66, "&gt;0", Data!$D$2:$D$66, "Other", Data!$H$2:$H$66, "&lt;2000")</f>
        <v>0.666666666666667</v>
      </c>
      <c r="L78" s="0" t="n">
        <f aca="false">COUNTIFS(Data!$D$2:$D$66, "Other", Data!$H$2:$H$66, "&gt;1999", Data!$M$2:$M$66, "&lt;"&amp;'Cumulative distributions'!$A78)/COUNTIFS(Data!$M$2:$M$66, "&gt;0", Data!$D$2:$D$66, "Other", Data!$H$2:$H$66, "&gt;1999")</f>
        <v>0</v>
      </c>
      <c r="N78" s="0" t="n">
        <f aca="false">COUNTIFS(Data!$D$2:$D$66, "AGI", Data!$M$2:$M$66, "&lt;"&amp;'Cumulative distributions'!$A78)/COUNTIFS(Data!$M$2:$M$66, "&gt;0", Data!$D$2:$D$66, "AGI")</f>
        <v>0.615384615384615</v>
      </c>
      <c r="O78" s="0" t="n">
        <f aca="false">COUNTIFS(Data!$D$2:$D$66, "AI", Data!$M$2:$M$66, "&lt;"&amp;'Cumulative distributions'!$A78)/COUNTIFS(Data!$M$2:$M$66, "&gt;0", Data!$D$2:$D$66, "AI")</f>
        <v>0.409090909090909</v>
      </c>
      <c r="P78" s="0" t="n">
        <f aca="false">COUNTIFS(Data!$D$2:$D$66, "Futurist", Data!$M$2:$M$66, "&lt;"&amp;'Cumulative distributions'!$A78)/COUNTIFS(Data!$M$2:$M$66, "&gt;0", Data!$D$2:$D$66, "Futurist")</f>
        <v>0.666666666666667</v>
      </c>
      <c r="Q78" s="0" t="n">
        <f aca="false">COUNTIFS(Data!$D$2:$D$66, "Other", Data!$M$2:$M$66, "&lt;"&amp;'Cumulative distributions'!$A78)/COUNTIFS(Data!$M$2:$M$66, "&gt;0", Data!$D$2:$D$66, "Other")</f>
        <v>0.25</v>
      </c>
      <c r="S78" s="0" t="n">
        <f aca="false">COUNTIFS(Data!$H$2:$H$66, "&lt;2000", Data!$M$2:$M$66, "&lt;"&amp;'Cumulative distributions'!$A78)/COUNTIFS(Data!$M$2:$M$66, "&gt;0", Data!$H$2:$H$66, "&lt;2000")</f>
        <v>0.722222222222222</v>
      </c>
      <c r="T78" s="0" t="n">
        <f aca="false">COUNTIFS(Data!$H$2:$H$66, "&gt;1999", Data!$M$2:$M$66, "&lt;"&amp;'Cumulative distributions'!$A78)/COUNTIFS(Data!$M$2:$M$66, "&gt;0", Data!$H$2:$H$66, "&gt;1999")</f>
        <v>0.4</v>
      </c>
      <c r="V78" s="0" t="n">
        <f aca="false">COUNTIFS(Data!$AD$2:$AD$66, 1, Data!$H$2:$H$66, "&gt;1999", Data!$M$2:$M$66, "&lt;"&amp;'Cumulative distributions'!$A78)/COUNTIFS(Data!$M$2:$M$66, "&gt;0", Data!$AD$2:$AD$66, 1, Data!$H$2:$H$66, "&gt;1999")</f>
        <v>0.5</v>
      </c>
      <c r="W78" s="0" t="n">
        <f aca="false">COUNTIFS(Data!$AD$2:$AD$66, 0, Data!$H$2:$H$66, "&gt;1999", Data!$M$2:$M$66, "&lt;"&amp;'Cumulative distributions'!$A78)/COUNTIFS(Data!$M$2:$M$66, "&gt;0", Data!$AD$2:$AD$66, 0, Data!$H$2:$H$66, "&gt;1999")</f>
        <v>0.272727272727273</v>
      </c>
      <c r="AH78" s="0" t="n">
        <f aca="false">IF(AND(V78&gt;0.1, (NOT(V77&gt;0.1))), A78, AH77)</f>
        <v>2026</v>
      </c>
    </row>
    <row r="79" customFormat="false" ht="12" hidden="false" customHeight="false" outlineLevel="0" collapsed="false">
      <c r="A79" s="0" t="n">
        <v>2037</v>
      </c>
      <c r="B79" s="0" t="n">
        <f aca="false">COUNTIF(Data!$M$2:$M$66, "&lt;" &amp; A79)/COUNT(Data!$M$2:$M$66)</f>
        <v>0.5</v>
      </c>
      <c r="C79" s="0" t="n">
        <f aca="false">COUNTIF(Data!$L$2:$L$66, "&lt;" &amp; A79)/COUNT(Data!$L$2:$L$66)</f>
        <v>0.566037735849057</v>
      </c>
      <c r="E79" s="0" t="n">
        <f aca="false">COUNTIFS(Data!$D$2:$D$66, "AI", Data!$H$2:$H$66, "&lt;2000", Data!$M$2:$M$66, "&lt;"&amp;'Cumulative distributions'!$A79)/COUNTIFS(Data!$M$2:$M$66, "&gt;0", Data!$D$2:$D$66, "AI", Data!$H$2:$H$66, "&lt;2000")</f>
        <v>0.857142857142857</v>
      </c>
      <c r="F79" s="0" t="n">
        <f aca="false">COUNTIFS(Data!$D$2:$D$66, "AI", Data!$H$2:$H$66, "&gt;1999", Data!$M$2:$M$66, "&lt;"&amp;'Cumulative distributions'!$A79)/COUNTIFS(Data!$M$2:$M$66, "&gt;0", Data!$D$2:$D$66, "AI", Data!$H$2:$H$66, "&gt;1999")</f>
        <v>0.2</v>
      </c>
      <c r="G79" s="0" t="e">
        <f aca="false">COUNTIFS(Data!$D$2:$D$66, "AGI", Data!$H$2:$H$66, "&lt;2000", Data!$M$2:$M$66, "&lt;"&amp;'Cumulative distributions'!$A79)/COUNTIFS(Data!$M$2:$M$66, "&gt;0", Data!$D$2:$D$66, "AGI", Data!$H$2:$H$66, "&lt;2000")</f>
        <v>#DIV/0!</v>
      </c>
      <c r="H79" s="0" t="n">
        <f aca="false">COUNTIFS(Data!$D$2:$D$66, "AGI", Data!$H$2:$H$66, "&gt;1999", Data!$M$2:$M$66, "&lt;"&amp;'Cumulative distributions'!$A79)/COUNTIFS(Data!$M$2:$M$66, "&gt;0", Data!$D$2:$D$66, "AGI", Data!$H$2:$H$66, "&gt;1999")</f>
        <v>0.615384615384615</v>
      </c>
      <c r="I79" s="0" t="n">
        <f aca="false">COUNTIFS(Data!$D$2:$D$66, "Futurist", Data!$H$2:$H$66, "&lt;2000", Data!$M$2:$M$66, "&lt;"&amp;'Cumulative distributions'!$A79)/COUNTIFS(Data!$M$2:$M$66, "&gt;0", Data!$D$2:$D$66, "Futurist", Data!$H$2:$H$66, "&lt;2000")</f>
        <v>0.625</v>
      </c>
      <c r="J79" s="0" t="n">
        <f aca="false">COUNTIFS(Data!$D$2:$D$66, "Futurist", Data!$H$2:$H$66, "&gt;1999", Data!$M$2:$M$66, "&lt;"&amp;'Cumulative distributions'!$A79)/COUNTIFS(Data!$M$2:$M$66, "&gt;0", Data!$D$2:$D$66, "Futurist", Data!$H$2:$H$66, "&gt;1999")</f>
        <v>0.714285714285714</v>
      </c>
      <c r="K79" s="0" t="n">
        <f aca="false">COUNTIFS(Data!$D$2:$D$66, "Other", Data!$H$2:$H$66, "&lt;2000", Data!$M$2:$M$66, "&lt;"&amp;'Cumulative distributions'!$A79)/COUNTIFS(Data!$M$2:$M$66, "&gt;0", Data!$D$2:$D$66, "Other", Data!$H$2:$H$66, "&lt;2000")</f>
        <v>0.666666666666667</v>
      </c>
      <c r="L79" s="0" t="n">
        <f aca="false">COUNTIFS(Data!$D$2:$D$66, "Other", Data!$H$2:$H$66, "&gt;1999", Data!$M$2:$M$66, "&lt;"&amp;'Cumulative distributions'!$A79)/COUNTIFS(Data!$M$2:$M$66, "&gt;0", Data!$D$2:$D$66, "Other", Data!$H$2:$H$66, "&gt;1999")</f>
        <v>0</v>
      </c>
      <c r="N79" s="0" t="n">
        <f aca="false">COUNTIFS(Data!$D$2:$D$66, "AGI", Data!$M$2:$M$66, "&lt;"&amp;'Cumulative distributions'!$A79)/COUNTIFS(Data!$M$2:$M$66, "&gt;0", Data!$D$2:$D$66, "AGI")</f>
        <v>0.615384615384615</v>
      </c>
      <c r="O79" s="0" t="n">
        <f aca="false">COUNTIFS(Data!$D$2:$D$66, "AI", Data!$M$2:$M$66, "&lt;"&amp;'Cumulative distributions'!$A79)/COUNTIFS(Data!$M$2:$M$66, "&gt;0", Data!$D$2:$D$66, "AI")</f>
        <v>0.409090909090909</v>
      </c>
      <c r="P79" s="0" t="n">
        <f aca="false">COUNTIFS(Data!$D$2:$D$66, "Futurist", Data!$M$2:$M$66, "&lt;"&amp;'Cumulative distributions'!$A79)/COUNTIFS(Data!$M$2:$M$66, "&gt;0", Data!$D$2:$D$66, "Futurist")</f>
        <v>0.666666666666667</v>
      </c>
      <c r="Q79" s="0" t="n">
        <f aca="false">COUNTIFS(Data!$D$2:$D$66, "Other", Data!$M$2:$M$66, "&lt;"&amp;'Cumulative distributions'!$A79)/COUNTIFS(Data!$M$2:$M$66, "&gt;0", Data!$D$2:$D$66, "Other")</f>
        <v>0.25</v>
      </c>
      <c r="S79" s="0" t="n">
        <f aca="false">COUNTIFS(Data!$H$2:$H$66, "&lt;2000", Data!$M$2:$M$66, "&lt;"&amp;'Cumulative distributions'!$A79)/COUNTIFS(Data!$M$2:$M$66, "&gt;0", Data!$H$2:$H$66, "&lt;2000")</f>
        <v>0.722222222222222</v>
      </c>
      <c r="T79" s="0" t="n">
        <f aca="false">COUNTIFS(Data!$H$2:$H$66, "&gt;1999", Data!$M$2:$M$66, "&lt;"&amp;'Cumulative distributions'!$A79)/COUNTIFS(Data!$M$2:$M$66, "&gt;0", Data!$H$2:$H$66, "&gt;1999")</f>
        <v>0.4</v>
      </c>
      <c r="V79" s="0" t="n">
        <f aca="false">COUNTIFS(Data!$AD$2:$AD$66, 1, Data!$H$2:$H$66, "&gt;1999", Data!$M$2:$M$66, "&lt;"&amp;'Cumulative distributions'!$A79)/COUNTIFS(Data!$M$2:$M$66, "&gt;0", Data!$AD$2:$AD$66, 1, Data!$H$2:$H$66, "&gt;1999")</f>
        <v>0.5</v>
      </c>
      <c r="W79" s="0" t="n">
        <f aca="false">COUNTIFS(Data!$AD$2:$AD$66, 0, Data!$H$2:$H$66, "&gt;1999", Data!$M$2:$M$66, "&lt;"&amp;'Cumulative distributions'!$A79)/COUNTIFS(Data!$M$2:$M$66, "&gt;0", Data!$AD$2:$AD$66, 0, Data!$H$2:$H$66, "&gt;1999")</f>
        <v>0.272727272727273</v>
      </c>
      <c r="AH79" s="0" t="n">
        <f aca="false">IF(AND(V79&gt;0.1, (NOT(V78&gt;0.1))), A79, AH78)</f>
        <v>2026</v>
      </c>
    </row>
    <row r="80" customFormat="false" ht="12" hidden="false" customHeight="false" outlineLevel="0" collapsed="false">
      <c r="A80" s="0" t="n">
        <v>2038</v>
      </c>
      <c r="B80" s="0" t="n">
        <f aca="false">COUNTIF(Data!$M$2:$M$66, "&lt;" &amp; A80)/COUNT(Data!$M$2:$M$66)</f>
        <v>0.5</v>
      </c>
      <c r="C80" s="0" t="n">
        <f aca="false">COUNTIF(Data!$L$2:$L$66, "&lt;" &amp; A80)/COUNT(Data!$L$2:$L$66)</f>
        <v>0.566037735849057</v>
      </c>
      <c r="E80" s="0" t="n">
        <f aca="false">COUNTIFS(Data!$D$2:$D$66, "AI", Data!$H$2:$H$66, "&lt;2000", Data!$M$2:$M$66, "&lt;"&amp;'Cumulative distributions'!$A80)/COUNTIFS(Data!$M$2:$M$66, "&gt;0", Data!$D$2:$D$66, "AI", Data!$H$2:$H$66, "&lt;2000")</f>
        <v>0.857142857142857</v>
      </c>
      <c r="F80" s="0" t="n">
        <f aca="false">COUNTIFS(Data!$D$2:$D$66, "AI", Data!$H$2:$H$66, "&gt;1999", Data!$M$2:$M$66, "&lt;"&amp;'Cumulative distributions'!$A80)/COUNTIFS(Data!$M$2:$M$66, "&gt;0", Data!$D$2:$D$66, "AI", Data!$H$2:$H$66, "&gt;1999")</f>
        <v>0.2</v>
      </c>
      <c r="G80" s="0" t="e">
        <f aca="false">COUNTIFS(Data!$D$2:$D$66, "AGI", Data!$H$2:$H$66, "&lt;2000", Data!$M$2:$M$66, "&lt;"&amp;'Cumulative distributions'!$A80)/COUNTIFS(Data!$M$2:$M$66, "&gt;0", Data!$D$2:$D$66, "AGI", Data!$H$2:$H$66, "&lt;2000")</f>
        <v>#DIV/0!</v>
      </c>
      <c r="H80" s="0" t="n">
        <f aca="false">COUNTIFS(Data!$D$2:$D$66, "AGI", Data!$H$2:$H$66, "&gt;1999", Data!$M$2:$M$66, "&lt;"&amp;'Cumulative distributions'!$A80)/COUNTIFS(Data!$M$2:$M$66, "&gt;0", Data!$D$2:$D$66, "AGI", Data!$H$2:$H$66, "&gt;1999")</f>
        <v>0.615384615384615</v>
      </c>
      <c r="I80" s="0" t="n">
        <f aca="false">COUNTIFS(Data!$D$2:$D$66, "Futurist", Data!$H$2:$H$66, "&lt;2000", Data!$M$2:$M$66, "&lt;"&amp;'Cumulative distributions'!$A80)/COUNTIFS(Data!$M$2:$M$66, "&gt;0", Data!$D$2:$D$66, "Futurist", Data!$H$2:$H$66, "&lt;2000")</f>
        <v>0.625</v>
      </c>
      <c r="J80" s="0" t="n">
        <f aca="false">COUNTIFS(Data!$D$2:$D$66, "Futurist", Data!$H$2:$H$66, "&gt;1999", Data!$M$2:$M$66, "&lt;"&amp;'Cumulative distributions'!$A80)/COUNTIFS(Data!$M$2:$M$66, "&gt;0", Data!$D$2:$D$66, "Futurist", Data!$H$2:$H$66, "&gt;1999")</f>
        <v>0.714285714285714</v>
      </c>
      <c r="K80" s="0" t="n">
        <f aca="false">COUNTIFS(Data!$D$2:$D$66, "Other", Data!$H$2:$H$66, "&lt;2000", Data!$M$2:$M$66, "&lt;"&amp;'Cumulative distributions'!$A80)/COUNTIFS(Data!$M$2:$M$66, "&gt;0", Data!$D$2:$D$66, "Other", Data!$H$2:$H$66, "&lt;2000")</f>
        <v>0.666666666666667</v>
      </c>
      <c r="L80" s="0" t="n">
        <f aca="false">COUNTIFS(Data!$D$2:$D$66, "Other", Data!$H$2:$H$66, "&gt;1999", Data!$M$2:$M$66, "&lt;"&amp;'Cumulative distributions'!$A80)/COUNTIFS(Data!$M$2:$M$66, "&gt;0", Data!$D$2:$D$66, "Other", Data!$H$2:$H$66, "&gt;1999")</f>
        <v>0</v>
      </c>
      <c r="N80" s="0" t="n">
        <f aca="false">COUNTIFS(Data!$D$2:$D$66, "AGI", Data!$M$2:$M$66, "&lt;"&amp;'Cumulative distributions'!$A80)/COUNTIFS(Data!$M$2:$M$66, "&gt;0", Data!$D$2:$D$66, "AGI")</f>
        <v>0.615384615384615</v>
      </c>
      <c r="O80" s="0" t="n">
        <f aca="false">COUNTIFS(Data!$D$2:$D$66, "AI", Data!$M$2:$M$66, "&lt;"&amp;'Cumulative distributions'!$A80)/COUNTIFS(Data!$M$2:$M$66, "&gt;0", Data!$D$2:$D$66, "AI")</f>
        <v>0.409090909090909</v>
      </c>
      <c r="P80" s="0" t="n">
        <f aca="false">COUNTIFS(Data!$D$2:$D$66, "Futurist", Data!$M$2:$M$66, "&lt;"&amp;'Cumulative distributions'!$A80)/COUNTIFS(Data!$M$2:$M$66, "&gt;0", Data!$D$2:$D$66, "Futurist")</f>
        <v>0.666666666666667</v>
      </c>
      <c r="Q80" s="0" t="n">
        <f aca="false">COUNTIFS(Data!$D$2:$D$66, "Other", Data!$M$2:$M$66, "&lt;"&amp;'Cumulative distributions'!$A80)/COUNTIFS(Data!$M$2:$M$66, "&gt;0", Data!$D$2:$D$66, "Other")</f>
        <v>0.25</v>
      </c>
      <c r="S80" s="0" t="n">
        <f aca="false">COUNTIFS(Data!$H$2:$H$66, "&lt;2000", Data!$M$2:$M$66, "&lt;"&amp;'Cumulative distributions'!$A80)/COUNTIFS(Data!$M$2:$M$66, "&gt;0", Data!$H$2:$H$66, "&lt;2000")</f>
        <v>0.722222222222222</v>
      </c>
      <c r="T80" s="0" t="n">
        <f aca="false">COUNTIFS(Data!$H$2:$H$66, "&gt;1999", Data!$M$2:$M$66, "&lt;"&amp;'Cumulative distributions'!$A80)/COUNTIFS(Data!$M$2:$M$66, "&gt;0", Data!$H$2:$H$66, "&gt;1999")</f>
        <v>0.4</v>
      </c>
      <c r="V80" s="0" t="n">
        <f aca="false">COUNTIFS(Data!$AD$2:$AD$66, 1, Data!$H$2:$H$66, "&gt;1999", Data!$M$2:$M$66, "&lt;"&amp;'Cumulative distributions'!$A80)/COUNTIFS(Data!$M$2:$M$66, "&gt;0", Data!$AD$2:$AD$66, 1, Data!$H$2:$H$66, "&gt;1999")</f>
        <v>0.5</v>
      </c>
      <c r="W80" s="0" t="n">
        <f aca="false">COUNTIFS(Data!$AD$2:$AD$66, 0, Data!$H$2:$H$66, "&gt;1999", Data!$M$2:$M$66, "&lt;"&amp;'Cumulative distributions'!$A80)/COUNTIFS(Data!$M$2:$M$66, "&gt;0", Data!$AD$2:$AD$66, 0, Data!$H$2:$H$66, "&gt;1999")</f>
        <v>0.272727272727273</v>
      </c>
      <c r="AH80" s="0" t="n">
        <f aca="false">IF(AND(V80&gt;0.1, (NOT(V79&gt;0.1))), A80, AH79)</f>
        <v>2026</v>
      </c>
    </row>
    <row r="81" customFormat="false" ht="12" hidden="false" customHeight="false" outlineLevel="0" collapsed="false">
      <c r="A81" s="0" t="n">
        <v>2039</v>
      </c>
      <c r="B81" s="0" t="n">
        <f aca="false">COUNTIF(Data!$M$2:$M$66, "&lt;" &amp; A81)/COUNT(Data!$M$2:$M$66)</f>
        <v>0.517241379310345</v>
      </c>
      <c r="C81" s="0" t="n">
        <f aca="false">COUNTIF(Data!$L$2:$L$66, "&lt;" &amp; A81)/COUNT(Data!$L$2:$L$66)</f>
        <v>0.566037735849057</v>
      </c>
      <c r="E81" s="0" t="n">
        <f aca="false">COUNTIFS(Data!$D$2:$D$66, "AI", Data!$H$2:$H$66, "&lt;2000", Data!$M$2:$M$66, "&lt;"&amp;'Cumulative distributions'!$A81)/COUNTIFS(Data!$M$2:$M$66, "&gt;0", Data!$D$2:$D$66, "AI", Data!$H$2:$H$66, "&lt;2000")</f>
        <v>1</v>
      </c>
      <c r="F81" s="0" t="n">
        <f aca="false">COUNTIFS(Data!$D$2:$D$66, "AI", Data!$H$2:$H$66, "&gt;1999", Data!$M$2:$M$66, "&lt;"&amp;'Cumulative distributions'!$A81)/COUNTIFS(Data!$M$2:$M$66, "&gt;0", Data!$D$2:$D$66, "AI", Data!$H$2:$H$66, "&gt;1999")</f>
        <v>0.2</v>
      </c>
      <c r="G81" s="0" t="e">
        <f aca="false">COUNTIFS(Data!$D$2:$D$66, "AGI", Data!$H$2:$H$66, "&lt;2000", Data!$M$2:$M$66, "&lt;"&amp;'Cumulative distributions'!$A81)/COUNTIFS(Data!$M$2:$M$66, "&gt;0", Data!$D$2:$D$66, "AGI", Data!$H$2:$H$66, "&lt;2000")</f>
        <v>#DIV/0!</v>
      </c>
      <c r="H81" s="0" t="n">
        <f aca="false">COUNTIFS(Data!$D$2:$D$66, "AGI", Data!$H$2:$H$66, "&gt;1999", Data!$M$2:$M$66, "&lt;"&amp;'Cumulative distributions'!$A81)/COUNTIFS(Data!$M$2:$M$66, "&gt;0", Data!$D$2:$D$66, "AGI", Data!$H$2:$H$66, "&gt;1999")</f>
        <v>0.615384615384615</v>
      </c>
      <c r="I81" s="0" t="n">
        <f aca="false">COUNTIFS(Data!$D$2:$D$66, "Futurist", Data!$H$2:$H$66, "&lt;2000", Data!$M$2:$M$66, "&lt;"&amp;'Cumulative distributions'!$A81)/COUNTIFS(Data!$M$2:$M$66, "&gt;0", Data!$D$2:$D$66, "Futurist", Data!$H$2:$H$66, "&lt;2000")</f>
        <v>0.625</v>
      </c>
      <c r="J81" s="0" t="n">
        <f aca="false">COUNTIFS(Data!$D$2:$D$66, "Futurist", Data!$H$2:$H$66, "&gt;1999", Data!$M$2:$M$66, "&lt;"&amp;'Cumulative distributions'!$A81)/COUNTIFS(Data!$M$2:$M$66, "&gt;0", Data!$D$2:$D$66, "Futurist", Data!$H$2:$H$66, "&gt;1999")</f>
        <v>0.714285714285714</v>
      </c>
      <c r="K81" s="0" t="n">
        <f aca="false">COUNTIFS(Data!$D$2:$D$66, "Other", Data!$H$2:$H$66, "&lt;2000", Data!$M$2:$M$66, "&lt;"&amp;'Cumulative distributions'!$A81)/COUNTIFS(Data!$M$2:$M$66, "&gt;0", Data!$D$2:$D$66, "Other", Data!$H$2:$H$66, "&lt;2000")</f>
        <v>0.666666666666667</v>
      </c>
      <c r="L81" s="0" t="n">
        <f aca="false">COUNTIFS(Data!$D$2:$D$66, "Other", Data!$H$2:$H$66, "&gt;1999", Data!$M$2:$M$66, "&lt;"&amp;'Cumulative distributions'!$A81)/COUNTIFS(Data!$M$2:$M$66, "&gt;0", Data!$D$2:$D$66, "Other", Data!$H$2:$H$66, "&gt;1999")</f>
        <v>0</v>
      </c>
      <c r="N81" s="0" t="n">
        <f aca="false">COUNTIFS(Data!$D$2:$D$66, "AGI", Data!$M$2:$M$66, "&lt;"&amp;'Cumulative distributions'!$A81)/COUNTIFS(Data!$M$2:$M$66, "&gt;0", Data!$D$2:$D$66, "AGI")</f>
        <v>0.615384615384615</v>
      </c>
      <c r="O81" s="0" t="n">
        <f aca="false">COUNTIFS(Data!$D$2:$D$66, "AI", Data!$M$2:$M$66, "&lt;"&amp;'Cumulative distributions'!$A81)/COUNTIFS(Data!$M$2:$M$66, "&gt;0", Data!$D$2:$D$66, "AI")</f>
        <v>0.454545454545455</v>
      </c>
      <c r="P81" s="0" t="n">
        <f aca="false">COUNTIFS(Data!$D$2:$D$66, "Futurist", Data!$M$2:$M$66, "&lt;"&amp;'Cumulative distributions'!$A81)/COUNTIFS(Data!$M$2:$M$66, "&gt;0", Data!$D$2:$D$66, "Futurist")</f>
        <v>0.666666666666667</v>
      </c>
      <c r="Q81" s="0" t="n">
        <f aca="false">COUNTIFS(Data!$D$2:$D$66, "Other", Data!$M$2:$M$66, "&lt;"&amp;'Cumulative distributions'!$A81)/COUNTIFS(Data!$M$2:$M$66, "&gt;0", Data!$D$2:$D$66, "Other")</f>
        <v>0.25</v>
      </c>
      <c r="S81" s="0" t="n">
        <f aca="false">COUNTIFS(Data!$H$2:$H$66, "&lt;2000", Data!$M$2:$M$66, "&lt;"&amp;'Cumulative distributions'!$A81)/COUNTIFS(Data!$M$2:$M$66, "&gt;0", Data!$H$2:$H$66, "&lt;2000")</f>
        <v>0.777777777777778</v>
      </c>
      <c r="T81" s="0" t="n">
        <f aca="false">COUNTIFS(Data!$H$2:$H$66, "&gt;1999", Data!$M$2:$M$66, "&lt;"&amp;'Cumulative distributions'!$A81)/COUNTIFS(Data!$M$2:$M$66, "&gt;0", Data!$H$2:$H$66, "&gt;1999")</f>
        <v>0.4</v>
      </c>
      <c r="V81" s="0" t="n">
        <f aca="false">COUNTIFS(Data!$AD$2:$AD$66, 1, Data!$H$2:$H$66, "&gt;1999", Data!$M$2:$M$66, "&lt;"&amp;'Cumulative distributions'!$A81)/COUNTIFS(Data!$M$2:$M$66, "&gt;0", Data!$AD$2:$AD$66, 1, Data!$H$2:$H$66, "&gt;1999")</f>
        <v>0.5</v>
      </c>
      <c r="W81" s="0" t="n">
        <f aca="false">COUNTIFS(Data!$AD$2:$AD$66, 0, Data!$H$2:$H$66, "&gt;1999", Data!$M$2:$M$66, "&lt;"&amp;'Cumulative distributions'!$A81)/COUNTIFS(Data!$M$2:$M$66, "&gt;0", Data!$AD$2:$AD$66, 0, Data!$H$2:$H$66, "&gt;1999")</f>
        <v>0.272727272727273</v>
      </c>
      <c r="AH81" s="0" t="n">
        <f aca="false">IF(AND(V81&gt;0.1, (NOT(V80&gt;0.1))), A81, AH80)</f>
        <v>2026</v>
      </c>
    </row>
    <row r="82" customFormat="false" ht="12" hidden="false" customHeight="false" outlineLevel="0" collapsed="false">
      <c r="A82" s="0" t="n">
        <v>2040</v>
      </c>
      <c r="B82" s="0" t="n">
        <f aca="false">COUNTIF(Data!$M$2:$M$66, "&lt;" &amp; A82)/COUNT(Data!$M$2:$M$66)</f>
        <v>0.53448275862069</v>
      </c>
      <c r="C82" s="0" t="n">
        <f aca="false">COUNTIF(Data!$L$2:$L$66, "&lt;" &amp; A82)/COUNT(Data!$L$2:$L$66)</f>
        <v>0.566037735849057</v>
      </c>
      <c r="E82" s="0" t="n">
        <f aca="false">COUNTIFS(Data!$D$2:$D$66, "AI", Data!$H$2:$H$66, "&lt;2000", Data!$M$2:$M$66, "&lt;"&amp;'Cumulative distributions'!$A82)/COUNTIFS(Data!$M$2:$M$66, "&gt;0", Data!$D$2:$D$66, "AI", Data!$H$2:$H$66, "&lt;2000")</f>
        <v>1</v>
      </c>
      <c r="F82" s="0" t="n">
        <f aca="false">COUNTIFS(Data!$D$2:$D$66, "AI", Data!$H$2:$H$66, "&gt;1999", Data!$M$2:$M$66, "&lt;"&amp;'Cumulative distributions'!$A82)/COUNTIFS(Data!$M$2:$M$66, "&gt;0", Data!$D$2:$D$66, "AI", Data!$H$2:$H$66, "&gt;1999")</f>
        <v>0.266666666666667</v>
      </c>
      <c r="G82" s="0" t="e">
        <f aca="false">COUNTIFS(Data!$D$2:$D$66, "AGI", Data!$H$2:$H$66, "&lt;2000", Data!$M$2:$M$66, "&lt;"&amp;'Cumulative distributions'!$A82)/COUNTIFS(Data!$M$2:$M$66, "&gt;0", Data!$D$2:$D$66, "AGI", Data!$H$2:$H$66, "&lt;2000")</f>
        <v>#DIV/0!</v>
      </c>
      <c r="H82" s="0" t="n">
        <f aca="false">COUNTIFS(Data!$D$2:$D$66, "AGI", Data!$H$2:$H$66, "&gt;1999", Data!$M$2:$M$66, "&lt;"&amp;'Cumulative distributions'!$A82)/COUNTIFS(Data!$M$2:$M$66, "&gt;0", Data!$D$2:$D$66, "AGI", Data!$H$2:$H$66, "&gt;1999")</f>
        <v>0.615384615384615</v>
      </c>
      <c r="I82" s="0" t="n">
        <f aca="false">COUNTIFS(Data!$D$2:$D$66, "Futurist", Data!$H$2:$H$66, "&lt;2000", Data!$M$2:$M$66, "&lt;"&amp;'Cumulative distributions'!$A82)/COUNTIFS(Data!$M$2:$M$66, "&gt;0", Data!$D$2:$D$66, "Futurist", Data!$H$2:$H$66, "&lt;2000")</f>
        <v>0.625</v>
      </c>
      <c r="J82" s="0" t="n">
        <f aca="false">COUNTIFS(Data!$D$2:$D$66, "Futurist", Data!$H$2:$H$66, "&gt;1999", Data!$M$2:$M$66, "&lt;"&amp;'Cumulative distributions'!$A82)/COUNTIFS(Data!$M$2:$M$66, "&gt;0", Data!$D$2:$D$66, "Futurist", Data!$H$2:$H$66, "&gt;1999")</f>
        <v>0.714285714285714</v>
      </c>
      <c r="K82" s="0" t="n">
        <f aca="false">COUNTIFS(Data!$D$2:$D$66, "Other", Data!$H$2:$H$66, "&lt;2000", Data!$M$2:$M$66, "&lt;"&amp;'Cumulative distributions'!$A82)/COUNTIFS(Data!$M$2:$M$66, "&gt;0", Data!$D$2:$D$66, "Other", Data!$H$2:$H$66, "&lt;2000")</f>
        <v>0.666666666666667</v>
      </c>
      <c r="L82" s="0" t="n">
        <f aca="false">COUNTIFS(Data!$D$2:$D$66, "Other", Data!$H$2:$H$66, "&gt;1999", Data!$M$2:$M$66, "&lt;"&amp;'Cumulative distributions'!$A82)/COUNTIFS(Data!$M$2:$M$66, "&gt;0", Data!$D$2:$D$66, "Other", Data!$H$2:$H$66, "&gt;1999")</f>
        <v>0</v>
      </c>
      <c r="N82" s="0" t="n">
        <f aca="false">COUNTIFS(Data!$D$2:$D$66, "AGI", Data!$M$2:$M$66, "&lt;"&amp;'Cumulative distributions'!$A82)/COUNTIFS(Data!$M$2:$M$66, "&gt;0", Data!$D$2:$D$66, "AGI")</f>
        <v>0.615384615384615</v>
      </c>
      <c r="O82" s="0" t="n">
        <f aca="false">COUNTIFS(Data!$D$2:$D$66, "AI", Data!$M$2:$M$66, "&lt;"&amp;'Cumulative distributions'!$A82)/COUNTIFS(Data!$M$2:$M$66, "&gt;0", Data!$D$2:$D$66, "AI")</f>
        <v>0.5</v>
      </c>
      <c r="P82" s="0" t="n">
        <f aca="false">COUNTIFS(Data!$D$2:$D$66, "Futurist", Data!$M$2:$M$66, "&lt;"&amp;'Cumulative distributions'!$A82)/COUNTIFS(Data!$M$2:$M$66, "&gt;0", Data!$D$2:$D$66, "Futurist")</f>
        <v>0.666666666666667</v>
      </c>
      <c r="Q82" s="0" t="n">
        <f aca="false">COUNTIFS(Data!$D$2:$D$66, "Other", Data!$M$2:$M$66, "&lt;"&amp;'Cumulative distributions'!$A82)/COUNTIFS(Data!$M$2:$M$66, "&gt;0", Data!$D$2:$D$66, "Other")</f>
        <v>0.25</v>
      </c>
      <c r="S82" s="0" t="n">
        <f aca="false">COUNTIFS(Data!$H$2:$H$66, "&lt;2000", Data!$M$2:$M$66, "&lt;"&amp;'Cumulative distributions'!$A82)/COUNTIFS(Data!$M$2:$M$66, "&gt;0", Data!$H$2:$H$66, "&lt;2000")</f>
        <v>0.777777777777778</v>
      </c>
      <c r="T82" s="0" t="n">
        <f aca="false">COUNTIFS(Data!$H$2:$H$66, "&gt;1999", Data!$M$2:$M$66, "&lt;"&amp;'Cumulative distributions'!$A82)/COUNTIFS(Data!$M$2:$M$66, "&gt;0", Data!$H$2:$H$66, "&gt;1999")</f>
        <v>0.425</v>
      </c>
      <c r="V82" s="0" t="n">
        <f aca="false">COUNTIFS(Data!$AD$2:$AD$66, 1, Data!$H$2:$H$66, "&gt;1999", Data!$M$2:$M$66, "&lt;"&amp;'Cumulative distributions'!$A82)/COUNTIFS(Data!$M$2:$M$66, "&gt;0", Data!$AD$2:$AD$66, 1, Data!$H$2:$H$66, "&gt;1999")</f>
        <v>0.5</v>
      </c>
      <c r="W82" s="0" t="n">
        <f aca="false">COUNTIFS(Data!$AD$2:$AD$66, 0, Data!$H$2:$H$66, "&gt;1999", Data!$M$2:$M$66, "&lt;"&amp;'Cumulative distributions'!$A82)/COUNTIFS(Data!$M$2:$M$66, "&gt;0", Data!$AD$2:$AD$66, 0, Data!$H$2:$H$66, "&gt;1999")</f>
        <v>0.363636363636364</v>
      </c>
      <c r="AH82" s="0" t="n">
        <f aca="false">IF(AND(V82&gt;0.1, (NOT(V81&gt;0.1))), A82, AH81)</f>
        <v>2026</v>
      </c>
    </row>
    <row r="83" customFormat="false" ht="12" hidden="false" customHeight="false" outlineLevel="0" collapsed="false">
      <c r="A83" s="0" t="n">
        <v>2041</v>
      </c>
      <c r="B83" s="0" t="n">
        <f aca="false">COUNTIF(Data!$M$2:$M$66, "&lt;" &amp; A83)/COUNT(Data!$M$2:$M$66)</f>
        <v>0.568965517241379</v>
      </c>
      <c r="C83" s="0" t="n">
        <f aca="false">COUNTIF(Data!$L$2:$L$66, "&lt;" &amp; A83)/COUNT(Data!$L$2:$L$66)</f>
        <v>0.622641509433962</v>
      </c>
      <c r="E83" s="0" t="n">
        <f aca="false">COUNTIFS(Data!$D$2:$D$66, "AI", Data!$H$2:$H$66, "&lt;2000", Data!$M$2:$M$66, "&lt;"&amp;'Cumulative distributions'!$A83)/COUNTIFS(Data!$M$2:$M$66, "&gt;0", Data!$D$2:$D$66, "AI", Data!$H$2:$H$66, "&lt;2000")</f>
        <v>1</v>
      </c>
      <c r="F83" s="0" t="n">
        <f aca="false">COUNTIFS(Data!$D$2:$D$66, "AI", Data!$H$2:$H$66, "&gt;1999", Data!$M$2:$M$66, "&lt;"&amp;'Cumulative distributions'!$A83)/COUNTIFS(Data!$M$2:$M$66, "&gt;0", Data!$D$2:$D$66, "AI", Data!$H$2:$H$66, "&gt;1999")</f>
        <v>0.333333333333333</v>
      </c>
      <c r="G83" s="0" t="e">
        <f aca="false">COUNTIFS(Data!$D$2:$D$66, "AGI", Data!$H$2:$H$66, "&lt;2000", Data!$M$2:$M$66, "&lt;"&amp;'Cumulative distributions'!$A83)/COUNTIFS(Data!$M$2:$M$66, "&gt;0", Data!$D$2:$D$66, "AGI", Data!$H$2:$H$66, "&lt;2000")</f>
        <v>#DIV/0!</v>
      </c>
      <c r="H83" s="0" t="n">
        <f aca="false">COUNTIFS(Data!$D$2:$D$66, "AGI", Data!$H$2:$H$66, "&gt;1999", Data!$M$2:$M$66, "&lt;"&amp;'Cumulative distributions'!$A83)/COUNTIFS(Data!$M$2:$M$66, "&gt;0", Data!$D$2:$D$66, "AGI", Data!$H$2:$H$66, "&gt;1999")</f>
        <v>0.615384615384615</v>
      </c>
      <c r="I83" s="0" t="n">
        <f aca="false">COUNTIFS(Data!$D$2:$D$66, "Futurist", Data!$H$2:$H$66, "&lt;2000", Data!$M$2:$M$66, "&lt;"&amp;'Cumulative distributions'!$A83)/COUNTIFS(Data!$M$2:$M$66, "&gt;0", Data!$D$2:$D$66, "Futurist", Data!$H$2:$H$66, "&lt;2000")</f>
        <v>0.625</v>
      </c>
      <c r="J83" s="0" t="n">
        <f aca="false">COUNTIFS(Data!$D$2:$D$66, "Futurist", Data!$H$2:$H$66, "&gt;1999", Data!$M$2:$M$66, "&lt;"&amp;'Cumulative distributions'!$A83)/COUNTIFS(Data!$M$2:$M$66, "&gt;0", Data!$D$2:$D$66, "Futurist", Data!$H$2:$H$66, "&gt;1999")</f>
        <v>0.714285714285714</v>
      </c>
      <c r="K83" s="0" t="n">
        <f aca="false">COUNTIFS(Data!$D$2:$D$66, "Other", Data!$H$2:$H$66, "&lt;2000", Data!$M$2:$M$66, "&lt;"&amp;'Cumulative distributions'!$A83)/COUNTIFS(Data!$M$2:$M$66, "&gt;0", Data!$D$2:$D$66, "Other", Data!$H$2:$H$66, "&lt;2000")</f>
        <v>0.666666666666667</v>
      </c>
      <c r="L83" s="0" t="n">
        <f aca="false">COUNTIFS(Data!$D$2:$D$66, "Other", Data!$H$2:$H$66, "&gt;1999", Data!$M$2:$M$66, "&lt;"&amp;'Cumulative distributions'!$A83)/COUNTIFS(Data!$M$2:$M$66, "&gt;0", Data!$D$2:$D$66, "Other", Data!$H$2:$H$66, "&gt;1999")</f>
        <v>0.2</v>
      </c>
      <c r="N83" s="0" t="n">
        <f aca="false">COUNTIFS(Data!$D$2:$D$66, "AGI", Data!$M$2:$M$66, "&lt;"&amp;'Cumulative distributions'!$A83)/COUNTIFS(Data!$M$2:$M$66, "&gt;0", Data!$D$2:$D$66, "AGI")</f>
        <v>0.615384615384615</v>
      </c>
      <c r="O83" s="0" t="n">
        <f aca="false">COUNTIFS(Data!$D$2:$D$66, "AI", Data!$M$2:$M$66, "&lt;"&amp;'Cumulative distributions'!$A83)/COUNTIFS(Data!$M$2:$M$66, "&gt;0", Data!$D$2:$D$66, "AI")</f>
        <v>0.545454545454546</v>
      </c>
      <c r="P83" s="0" t="n">
        <f aca="false">COUNTIFS(Data!$D$2:$D$66, "Futurist", Data!$M$2:$M$66, "&lt;"&amp;'Cumulative distributions'!$A83)/COUNTIFS(Data!$M$2:$M$66, "&gt;0", Data!$D$2:$D$66, "Futurist")</f>
        <v>0.666666666666667</v>
      </c>
      <c r="Q83" s="0" t="n">
        <f aca="false">COUNTIFS(Data!$D$2:$D$66, "Other", Data!$M$2:$M$66, "&lt;"&amp;'Cumulative distributions'!$A83)/COUNTIFS(Data!$M$2:$M$66, "&gt;0", Data!$D$2:$D$66, "Other")</f>
        <v>0.375</v>
      </c>
      <c r="S83" s="0" t="n">
        <f aca="false">COUNTIFS(Data!$H$2:$H$66, "&lt;2000", Data!$M$2:$M$66, "&lt;"&amp;'Cumulative distributions'!$A83)/COUNTIFS(Data!$M$2:$M$66, "&gt;0", Data!$H$2:$H$66, "&lt;2000")</f>
        <v>0.777777777777778</v>
      </c>
      <c r="T83" s="0" t="n">
        <f aca="false">COUNTIFS(Data!$H$2:$H$66, "&gt;1999", Data!$M$2:$M$66, "&lt;"&amp;'Cumulative distributions'!$A83)/COUNTIFS(Data!$M$2:$M$66, "&gt;0", Data!$H$2:$H$66, "&gt;1999")</f>
        <v>0.475</v>
      </c>
      <c r="V83" s="0" t="n">
        <f aca="false">COUNTIFS(Data!$AD$2:$AD$66, 1, Data!$H$2:$H$66, "&gt;1999", Data!$M$2:$M$66, "&lt;"&amp;'Cumulative distributions'!$A83)/COUNTIFS(Data!$M$2:$M$66, "&gt;0", Data!$AD$2:$AD$66, 1, Data!$H$2:$H$66, "&gt;1999")</f>
        <v>0.5</v>
      </c>
      <c r="W83" s="0" t="n">
        <f aca="false">COUNTIFS(Data!$AD$2:$AD$66, 0, Data!$H$2:$H$66, "&gt;1999", Data!$M$2:$M$66, "&lt;"&amp;'Cumulative distributions'!$A83)/COUNTIFS(Data!$M$2:$M$66, "&gt;0", Data!$AD$2:$AD$66, 0, Data!$H$2:$H$66, "&gt;1999")</f>
        <v>0.454545454545455</v>
      </c>
      <c r="AH83" s="0" t="n">
        <f aca="false">IF(AND(V83&gt;0.1, (NOT(V82&gt;0.1))), A83, AH82)</f>
        <v>2026</v>
      </c>
    </row>
    <row r="84" customFormat="false" ht="12" hidden="false" customHeight="false" outlineLevel="0" collapsed="false">
      <c r="A84" s="0" t="n">
        <v>2042</v>
      </c>
      <c r="B84" s="0" t="n">
        <f aca="false">COUNTIF(Data!$M$2:$M$66, "&lt;" &amp; A84)/COUNT(Data!$M$2:$M$66)</f>
        <v>0.586206896551724</v>
      </c>
      <c r="C84" s="0" t="n">
        <f aca="false">COUNTIF(Data!$L$2:$L$66, "&lt;" &amp; A84)/COUNT(Data!$L$2:$L$66)</f>
        <v>0.641509433962264</v>
      </c>
      <c r="E84" s="0" t="n">
        <f aca="false">COUNTIFS(Data!$D$2:$D$66, "AI", Data!$H$2:$H$66, "&lt;2000", Data!$M$2:$M$66, "&lt;"&amp;'Cumulative distributions'!$A84)/COUNTIFS(Data!$M$2:$M$66, "&gt;0", Data!$D$2:$D$66, "AI", Data!$H$2:$H$66, "&lt;2000")</f>
        <v>1</v>
      </c>
      <c r="F84" s="0" t="n">
        <f aca="false">COUNTIFS(Data!$D$2:$D$66, "AI", Data!$H$2:$H$66, "&gt;1999", Data!$M$2:$M$66, "&lt;"&amp;'Cumulative distributions'!$A84)/COUNTIFS(Data!$M$2:$M$66, "&gt;0", Data!$D$2:$D$66, "AI", Data!$H$2:$H$66, "&gt;1999")</f>
        <v>0.333333333333333</v>
      </c>
      <c r="G84" s="0" t="e">
        <f aca="false">COUNTIFS(Data!$D$2:$D$66, "AGI", Data!$H$2:$H$66, "&lt;2000", Data!$M$2:$M$66, "&lt;"&amp;'Cumulative distributions'!$A84)/COUNTIFS(Data!$M$2:$M$66, "&gt;0", Data!$D$2:$D$66, "AGI", Data!$H$2:$H$66, "&lt;2000")</f>
        <v>#DIV/0!</v>
      </c>
      <c r="H84" s="0" t="n">
        <f aca="false">COUNTIFS(Data!$D$2:$D$66, "AGI", Data!$H$2:$H$66, "&gt;1999", Data!$M$2:$M$66, "&lt;"&amp;'Cumulative distributions'!$A84)/COUNTIFS(Data!$M$2:$M$66, "&gt;0", Data!$D$2:$D$66, "AGI", Data!$H$2:$H$66, "&gt;1999")</f>
        <v>0.692307692307692</v>
      </c>
      <c r="I84" s="0" t="n">
        <f aca="false">COUNTIFS(Data!$D$2:$D$66, "Futurist", Data!$H$2:$H$66, "&lt;2000", Data!$M$2:$M$66, "&lt;"&amp;'Cumulative distributions'!$A84)/COUNTIFS(Data!$M$2:$M$66, "&gt;0", Data!$D$2:$D$66, "Futurist", Data!$H$2:$H$66, "&lt;2000")</f>
        <v>0.625</v>
      </c>
      <c r="J84" s="0" t="n">
        <f aca="false">COUNTIFS(Data!$D$2:$D$66, "Futurist", Data!$H$2:$H$66, "&gt;1999", Data!$M$2:$M$66, "&lt;"&amp;'Cumulative distributions'!$A84)/COUNTIFS(Data!$M$2:$M$66, "&gt;0", Data!$D$2:$D$66, "Futurist", Data!$H$2:$H$66, "&gt;1999")</f>
        <v>0.714285714285714</v>
      </c>
      <c r="K84" s="0" t="n">
        <f aca="false">COUNTIFS(Data!$D$2:$D$66, "Other", Data!$H$2:$H$66, "&lt;2000", Data!$M$2:$M$66, "&lt;"&amp;'Cumulative distributions'!$A84)/COUNTIFS(Data!$M$2:$M$66, "&gt;0", Data!$D$2:$D$66, "Other", Data!$H$2:$H$66, "&lt;2000")</f>
        <v>0.666666666666667</v>
      </c>
      <c r="L84" s="0" t="n">
        <f aca="false">COUNTIFS(Data!$D$2:$D$66, "Other", Data!$H$2:$H$66, "&gt;1999", Data!$M$2:$M$66, "&lt;"&amp;'Cumulative distributions'!$A84)/COUNTIFS(Data!$M$2:$M$66, "&gt;0", Data!$D$2:$D$66, "Other", Data!$H$2:$H$66, "&gt;1999")</f>
        <v>0.2</v>
      </c>
      <c r="N84" s="0" t="n">
        <f aca="false">COUNTIFS(Data!$D$2:$D$66, "AGI", Data!$M$2:$M$66, "&lt;"&amp;'Cumulative distributions'!$A84)/COUNTIFS(Data!$M$2:$M$66, "&gt;0", Data!$D$2:$D$66, "AGI")</f>
        <v>0.692307692307692</v>
      </c>
      <c r="O84" s="0" t="n">
        <f aca="false">COUNTIFS(Data!$D$2:$D$66, "AI", Data!$M$2:$M$66, "&lt;"&amp;'Cumulative distributions'!$A84)/COUNTIFS(Data!$M$2:$M$66, "&gt;0", Data!$D$2:$D$66, "AI")</f>
        <v>0.545454545454546</v>
      </c>
      <c r="P84" s="0" t="n">
        <f aca="false">COUNTIFS(Data!$D$2:$D$66, "Futurist", Data!$M$2:$M$66, "&lt;"&amp;'Cumulative distributions'!$A84)/COUNTIFS(Data!$M$2:$M$66, "&gt;0", Data!$D$2:$D$66, "Futurist")</f>
        <v>0.666666666666667</v>
      </c>
      <c r="Q84" s="0" t="n">
        <f aca="false">COUNTIFS(Data!$D$2:$D$66, "Other", Data!$M$2:$M$66, "&lt;"&amp;'Cumulative distributions'!$A84)/COUNTIFS(Data!$M$2:$M$66, "&gt;0", Data!$D$2:$D$66, "Other")</f>
        <v>0.375</v>
      </c>
      <c r="S84" s="0" t="n">
        <f aca="false">COUNTIFS(Data!$H$2:$H$66, "&lt;2000", Data!$M$2:$M$66, "&lt;"&amp;'Cumulative distributions'!$A84)/COUNTIFS(Data!$M$2:$M$66, "&gt;0", Data!$H$2:$H$66, "&lt;2000")</f>
        <v>0.777777777777778</v>
      </c>
      <c r="T84" s="0" t="n">
        <f aca="false">COUNTIFS(Data!$H$2:$H$66, "&gt;1999", Data!$M$2:$M$66, "&lt;"&amp;'Cumulative distributions'!$A84)/COUNTIFS(Data!$M$2:$M$66, "&gt;0", Data!$H$2:$H$66, "&gt;1999")</f>
        <v>0.5</v>
      </c>
      <c r="V84" s="0" t="n">
        <f aca="false">COUNTIFS(Data!$AD$2:$AD$66, 1, Data!$H$2:$H$66, "&gt;1999", Data!$M$2:$M$66, "&lt;"&amp;'Cumulative distributions'!$A84)/COUNTIFS(Data!$M$2:$M$66, "&gt;0", Data!$AD$2:$AD$66, 1, Data!$H$2:$H$66, "&gt;1999")</f>
        <v>0.545454545454546</v>
      </c>
      <c r="W84" s="0" t="n">
        <f aca="false">COUNTIFS(Data!$AD$2:$AD$66, 0, Data!$H$2:$H$66, "&gt;1999", Data!$M$2:$M$66, "&lt;"&amp;'Cumulative distributions'!$A84)/COUNTIFS(Data!$M$2:$M$66, "&gt;0", Data!$AD$2:$AD$66, 0, Data!$H$2:$H$66, "&gt;1999")</f>
        <v>0.454545454545455</v>
      </c>
      <c r="AH84" s="0" t="n">
        <f aca="false">IF(AND(V84&gt;0.1, (NOT(V83&gt;0.1))), A84, AH83)</f>
        <v>2026</v>
      </c>
    </row>
    <row r="85" customFormat="false" ht="12" hidden="false" customHeight="false" outlineLevel="0" collapsed="false">
      <c r="A85" s="0" t="n">
        <v>2043</v>
      </c>
      <c r="B85" s="0" t="n">
        <f aca="false">COUNTIF(Data!$M$2:$M$66, "&lt;" &amp; A85)/COUNT(Data!$M$2:$M$66)</f>
        <v>0.603448275862069</v>
      </c>
      <c r="C85" s="0" t="n">
        <f aca="false">COUNTIF(Data!$L$2:$L$66, "&lt;" &amp; A85)/COUNT(Data!$L$2:$L$66)</f>
        <v>0.660377358490566</v>
      </c>
      <c r="E85" s="0" t="n">
        <f aca="false">COUNTIFS(Data!$D$2:$D$66, "AI", Data!$H$2:$H$66, "&lt;2000", Data!$M$2:$M$66, "&lt;"&amp;'Cumulative distributions'!$A85)/COUNTIFS(Data!$M$2:$M$66, "&gt;0", Data!$D$2:$D$66, "AI", Data!$H$2:$H$66, "&lt;2000")</f>
        <v>1</v>
      </c>
      <c r="F85" s="0" t="n">
        <f aca="false">COUNTIFS(Data!$D$2:$D$66, "AI", Data!$H$2:$H$66, "&gt;1999", Data!$M$2:$M$66, "&lt;"&amp;'Cumulative distributions'!$A85)/COUNTIFS(Data!$M$2:$M$66, "&gt;0", Data!$D$2:$D$66, "AI", Data!$H$2:$H$66, "&gt;1999")</f>
        <v>0.333333333333333</v>
      </c>
      <c r="G85" s="0" t="e">
        <f aca="false">COUNTIFS(Data!$D$2:$D$66, "AGI", Data!$H$2:$H$66, "&lt;2000", Data!$M$2:$M$66, "&lt;"&amp;'Cumulative distributions'!$A85)/COUNTIFS(Data!$M$2:$M$66, "&gt;0", Data!$D$2:$D$66, "AGI", Data!$H$2:$H$66, "&lt;2000")</f>
        <v>#DIV/0!</v>
      </c>
      <c r="H85" s="0" t="n">
        <f aca="false">COUNTIFS(Data!$D$2:$D$66, "AGI", Data!$H$2:$H$66, "&gt;1999", Data!$M$2:$M$66, "&lt;"&amp;'Cumulative distributions'!$A85)/COUNTIFS(Data!$M$2:$M$66, "&gt;0", Data!$D$2:$D$66, "AGI", Data!$H$2:$H$66, "&gt;1999")</f>
        <v>0.769230769230769</v>
      </c>
      <c r="I85" s="0" t="n">
        <f aca="false">COUNTIFS(Data!$D$2:$D$66, "Futurist", Data!$H$2:$H$66, "&lt;2000", Data!$M$2:$M$66, "&lt;"&amp;'Cumulative distributions'!$A85)/COUNTIFS(Data!$M$2:$M$66, "&gt;0", Data!$D$2:$D$66, "Futurist", Data!$H$2:$H$66, "&lt;2000")</f>
        <v>0.625</v>
      </c>
      <c r="J85" s="0" t="n">
        <f aca="false">COUNTIFS(Data!$D$2:$D$66, "Futurist", Data!$H$2:$H$66, "&gt;1999", Data!$M$2:$M$66, "&lt;"&amp;'Cumulative distributions'!$A85)/COUNTIFS(Data!$M$2:$M$66, "&gt;0", Data!$D$2:$D$66, "Futurist", Data!$H$2:$H$66, "&gt;1999")</f>
        <v>0.714285714285714</v>
      </c>
      <c r="K85" s="0" t="n">
        <f aca="false">COUNTIFS(Data!$D$2:$D$66, "Other", Data!$H$2:$H$66, "&lt;2000", Data!$M$2:$M$66, "&lt;"&amp;'Cumulative distributions'!$A85)/COUNTIFS(Data!$M$2:$M$66, "&gt;0", Data!$D$2:$D$66, "Other", Data!$H$2:$H$66, "&lt;2000")</f>
        <v>0.666666666666667</v>
      </c>
      <c r="L85" s="0" t="n">
        <f aca="false">COUNTIFS(Data!$D$2:$D$66, "Other", Data!$H$2:$H$66, "&gt;1999", Data!$M$2:$M$66, "&lt;"&amp;'Cumulative distributions'!$A85)/COUNTIFS(Data!$M$2:$M$66, "&gt;0", Data!$D$2:$D$66, "Other", Data!$H$2:$H$66, "&gt;1999")</f>
        <v>0.2</v>
      </c>
      <c r="N85" s="0" t="n">
        <f aca="false">COUNTIFS(Data!$D$2:$D$66, "AGI", Data!$M$2:$M$66, "&lt;"&amp;'Cumulative distributions'!$A85)/COUNTIFS(Data!$M$2:$M$66, "&gt;0", Data!$D$2:$D$66, "AGI")</f>
        <v>0.769230769230769</v>
      </c>
      <c r="O85" s="0" t="n">
        <f aca="false">COUNTIFS(Data!$D$2:$D$66, "AI", Data!$M$2:$M$66, "&lt;"&amp;'Cumulative distributions'!$A85)/COUNTIFS(Data!$M$2:$M$66, "&gt;0", Data!$D$2:$D$66, "AI")</f>
        <v>0.545454545454546</v>
      </c>
      <c r="P85" s="0" t="n">
        <f aca="false">COUNTIFS(Data!$D$2:$D$66, "Futurist", Data!$M$2:$M$66, "&lt;"&amp;'Cumulative distributions'!$A85)/COUNTIFS(Data!$M$2:$M$66, "&gt;0", Data!$D$2:$D$66, "Futurist")</f>
        <v>0.666666666666667</v>
      </c>
      <c r="Q85" s="0" t="n">
        <f aca="false">COUNTIFS(Data!$D$2:$D$66, "Other", Data!$M$2:$M$66, "&lt;"&amp;'Cumulative distributions'!$A85)/COUNTIFS(Data!$M$2:$M$66, "&gt;0", Data!$D$2:$D$66, "Other")</f>
        <v>0.375</v>
      </c>
      <c r="S85" s="0" t="n">
        <f aca="false">COUNTIFS(Data!$H$2:$H$66, "&lt;2000", Data!$M$2:$M$66, "&lt;"&amp;'Cumulative distributions'!$A85)/COUNTIFS(Data!$M$2:$M$66, "&gt;0", Data!$H$2:$H$66, "&lt;2000")</f>
        <v>0.777777777777778</v>
      </c>
      <c r="T85" s="0" t="n">
        <f aca="false">COUNTIFS(Data!$H$2:$H$66, "&gt;1999", Data!$M$2:$M$66, "&lt;"&amp;'Cumulative distributions'!$A85)/COUNTIFS(Data!$M$2:$M$66, "&gt;0", Data!$H$2:$H$66, "&gt;1999")</f>
        <v>0.525</v>
      </c>
      <c r="V85" s="0" t="n">
        <f aca="false">COUNTIFS(Data!$AD$2:$AD$66, 1, Data!$H$2:$H$66, "&gt;1999", Data!$M$2:$M$66, "&lt;"&amp;'Cumulative distributions'!$A85)/COUNTIFS(Data!$M$2:$M$66, "&gt;0", Data!$AD$2:$AD$66, 1, Data!$H$2:$H$66, "&gt;1999")</f>
        <v>0.545454545454546</v>
      </c>
      <c r="W85" s="0" t="n">
        <f aca="false">COUNTIFS(Data!$AD$2:$AD$66, 0, Data!$H$2:$H$66, "&gt;1999", Data!$M$2:$M$66, "&lt;"&amp;'Cumulative distributions'!$A85)/COUNTIFS(Data!$M$2:$M$66, "&gt;0", Data!$AD$2:$AD$66, 0, Data!$H$2:$H$66, "&gt;1999")</f>
        <v>0.545454545454546</v>
      </c>
      <c r="AH85" s="0" t="n">
        <f aca="false">IF(AND(V85&gt;0.1, (NOT(V84&gt;0.1))), A85, AH84)</f>
        <v>2026</v>
      </c>
    </row>
    <row r="86" customFormat="false" ht="12" hidden="false" customHeight="false" outlineLevel="0" collapsed="false">
      <c r="A86" s="0" t="n">
        <v>2044</v>
      </c>
      <c r="B86" s="0" t="n">
        <f aca="false">COUNTIF(Data!$M$2:$M$66, "&lt;" &amp; A86)/COUNT(Data!$M$2:$M$66)</f>
        <v>0.603448275862069</v>
      </c>
      <c r="C86" s="0" t="n">
        <f aca="false">COUNTIF(Data!$L$2:$L$66, "&lt;" &amp; A86)/COUNT(Data!$L$2:$L$66)</f>
        <v>0.660377358490566</v>
      </c>
      <c r="E86" s="0" t="n">
        <f aca="false">COUNTIFS(Data!$D$2:$D$66, "AI", Data!$H$2:$H$66, "&lt;2000", Data!$M$2:$M$66, "&lt;"&amp;'Cumulative distributions'!$A86)/COUNTIFS(Data!$M$2:$M$66, "&gt;0", Data!$D$2:$D$66, "AI", Data!$H$2:$H$66, "&lt;2000")</f>
        <v>1</v>
      </c>
      <c r="F86" s="0" t="n">
        <f aca="false">COUNTIFS(Data!$D$2:$D$66, "AI", Data!$H$2:$H$66, "&gt;1999", Data!$M$2:$M$66, "&lt;"&amp;'Cumulative distributions'!$A86)/COUNTIFS(Data!$M$2:$M$66, "&gt;0", Data!$D$2:$D$66, "AI", Data!$H$2:$H$66, "&gt;1999")</f>
        <v>0.333333333333333</v>
      </c>
      <c r="G86" s="0" t="e">
        <f aca="false">COUNTIFS(Data!$D$2:$D$66, "AGI", Data!$H$2:$H$66, "&lt;2000", Data!$M$2:$M$66, "&lt;"&amp;'Cumulative distributions'!$A86)/COUNTIFS(Data!$M$2:$M$66, "&gt;0", Data!$D$2:$D$66, "AGI", Data!$H$2:$H$66, "&lt;2000")</f>
        <v>#DIV/0!</v>
      </c>
      <c r="H86" s="0" t="n">
        <f aca="false">COUNTIFS(Data!$D$2:$D$66, "AGI", Data!$H$2:$H$66, "&gt;1999", Data!$M$2:$M$66, "&lt;"&amp;'Cumulative distributions'!$A86)/COUNTIFS(Data!$M$2:$M$66, "&gt;0", Data!$D$2:$D$66, "AGI", Data!$H$2:$H$66, "&gt;1999")</f>
        <v>0.769230769230769</v>
      </c>
      <c r="I86" s="0" t="n">
        <f aca="false">COUNTIFS(Data!$D$2:$D$66, "Futurist", Data!$H$2:$H$66, "&lt;2000", Data!$M$2:$M$66, "&lt;"&amp;'Cumulative distributions'!$A86)/COUNTIFS(Data!$M$2:$M$66, "&gt;0", Data!$D$2:$D$66, "Futurist", Data!$H$2:$H$66, "&lt;2000")</f>
        <v>0.625</v>
      </c>
      <c r="J86" s="0" t="n">
        <f aca="false">COUNTIFS(Data!$D$2:$D$66, "Futurist", Data!$H$2:$H$66, "&gt;1999", Data!$M$2:$M$66, "&lt;"&amp;'Cumulative distributions'!$A86)/COUNTIFS(Data!$M$2:$M$66, "&gt;0", Data!$D$2:$D$66, "Futurist", Data!$H$2:$H$66, "&gt;1999")</f>
        <v>0.714285714285714</v>
      </c>
      <c r="K86" s="0" t="n">
        <f aca="false">COUNTIFS(Data!$D$2:$D$66, "Other", Data!$H$2:$H$66, "&lt;2000", Data!$M$2:$M$66, "&lt;"&amp;'Cumulative distributions'!$A86)/COUNTIFS(Data!$M$2:$M$66, "&gt;0", Data!$D$2:$D$66, "Other", Data!$H$2:$H$66, "&lt;2000")</f>
        <v>0.666666666666667</v>
      </c>
      <c r="L86" s="0" t="n">
        <f aca="false">COUNTIFS(Data!$D$2:$D$66, "Other", Data!$H$2:$H$66, "&gt;1999", Data!$M$2:$M$66, "&lt;"&amp;'Cumulative distributions'!$A86)/COUNTIFS(Data!$M$2:$M$66, "&gt;0", Data!$D$2:$D$66, "Other", Data!$H$2:$H$66, "&gt;1999")</f>
        <v>0.2</v>
      </c>
      <c r="N86" s="0" t="n">
        <f aca="false">COUNTIFS(Data!$D$2:$D$66, "AGI", Data!$M$2:$M$66, "&lt;"&amp;'Cumulative distributions'!$A86)/COUNTIFS(Data!$M$2:$M$66, "&gt;0", Data!$D$2:$D$66, "AGI")</f>
        <v>0.769230769230769</v>
      </c>
      <c r="O86" s="0" t="n">
        <f aca="false">COUNTIFS(Data!$D$2:$D$66, "AI", Data!$M$2:$M$66, "&lt;"&amp;'Cumulative distributions'!$A86)/COUNTIFS(Data!$M$2:$M$66, "&gt;0", Data!$D$2:$D$66, "AI")</f>
        <v>0.545454545454546</v>
      </c>
      <c r="P86" s="0" t="n">
        <f aca="false">COUNTIFS(Data!$D$2:$D$66, "Futurist", Data!$M$2:$M$66, "&lt;"&amp;'Cumulative distributions'!$A86)/COUNTIFS(Data!$M$2:$M$66, "&gt;0", Data!$D$2:$D$66, "Futurist")</f>
        <v>0.666666666666667</v>
      </c>
      <c r="Q86" s="0" t="n">
        <f aca="false">COUNTIFS(Data!$D$2:$D$66, "Other", Data!$M$2:$M$66, "&lt;"&amp;'Cumulative distributions'!$A86)/COUNTIFS(Data!$M$2:$M$66, "&gt;0", Data!$D$2:$D$66, "Other")</f>
        <v>0.375</v>
      </c>
      <c r="S86" s="0" t="n">
        <f aca="false">COUNTIFS(Data!$H$2:$H$66, "&lt;2000", Data!$M$2:$M$66, "&lt;"&amp;'Cumulative distributions'!$A86)/COUNTIFS(Data!$M$2:$M$66, "&gt;0", Data!$H$2:$H$66, "&lt;2000")</f>
        <v>0.777777777777778</v>
      </c>
      <c r="T86" s="0" t="n">
        <f aca="false">COUNTIFS(Data!$H$2:$H$66, "&gt;1999", Data!$M$2:$M$66, "&lt;"&amp;'Cumulative distributions'!$A86)/COUNTIFS(Data!$M$2:$M$66, "&gt;0", Data!$H$2:$H$66, "&gt;1999")</f>
        <v>0.525</v>
      </c>
      <c r="V86" s="0" t="n">
        <f aca="false">COUNTIFS(Data!$AD$2:$AD$66, 1, Data!$H$2:$H$66, "&gt;1999", Data!$M$2:$M$66, "&lt;"&amp;'Cumulative distributions'!$A86)/COUNTIFS(Data!$M$2:$M$66, "&gt;0", Data!$AD$2:$AD$66, 1, Data!$H$2:$H$66, "&gt;1999")</f>
        <v>0.545454545454546</v>
      </c>
      <c r="W86" s="0" t="n">
        <f aca="false">COUNTIFS(Data!$AD$2:$AD$66, 0, Data!$H$2:$H$66, "&gt;1999", Data!$M$2:$M$66, "&lt;"&amp;'Cumulative distributions'!$A86)/COUNTIFS(Data!$M$2:$M$66, "&gt;0", Data!$AD$2:$AD$66, 0, Data!$H$2:$H$66, "&gt;1999")</f>
        <v>0.545454545454546</v>
      </c>
      <c r="AH86" s="0" t="n">
        <f aca="false">IF(AND(V86&gt;0.1, (NOT(V85&gt;0.1))), A86, AH85)</f>
        <v>2026</v>
      </c>
    </row>
    <row r="87" customFormat="false" ht="12" hidden="false" customHeight="false" outlineLevel="0" collapsed="false">
      <c r="A87" s="0" t="n">
        <v>2045</v>
      </c>
      <c r="B87" s="0" t="n">
        <f aca="false">COUNTIF(Data!$M$2:$M$66, "&lt;" &amp; A87)/COUNT(Data!$M$2:$M$66)</f>
        <v>0.603448275862069</v>
      </c>
      <c r="C87" s="0" t="n">
        <f aca="false">COUNTIF(Data!$L$2:$L$66, "&lt;" &amp; A87)/COUNT(Data!$L$2:$L$66)</f>
        <v>0.660377358490566</v>
      </c>
      <c r="E87" s="0" t="n">
        <f aca="false">COUNTIFS(Data!$D$2:$D$66, "AI", Data!$H$2:$H$66, "&lt;2000", Data!$M$2:$M$66, "&lt;"&amp;'Cumulative distributions'!$A87)/COUNTIFS(Data!$M$2:$M$66, "&gt;0", Data!$D$2:$D$66, "AI", Data!$H$2:$H$66, "&lt;2000")</f>
        <v>1</v>
      </c>
      <c r="F87" s="0" t="n">
        <f aca="false">COUNTIFS(Data!$D$2:$D$66, "AI", Data!$H$2:$H$66, "&gt;1999", Data!$M$2:$M$66, "&lt;"&amp;'Cumulative distributions'!$A87)/COUNTIFS(Data!$M$2:$M$66, "&gt;0", Data!$D$2:$D$66, "AI", Data!$H$2:$H$66, "&gt;1999")</f>
        <v>0.333333333333333</v>
      </c>
      <c r="G87" s="0" t="e">
        <f aca="false">COUNTIFS(Data!$D$2:$D$66, "AGI", Data!$H$2:$H$66, "&lt;2000", Data!$M$2:$M$66, "&lt;"&amp;'Cumulative distributions'!$A87)/COUNTIFS(Data!$M$2:$M$66, "&gt;0", Data!$D$2:$D$66, "AGI", Data!$H$2:$H$66, "&lt;2000")</f>
        <v>#DIV/0!</v>
      </c>
      <c r="H87" s="0" t="n">
        <f aca="false">COUNTIFS(Data!$D$2:$D$66, "AGI", Data!$H$2:$H$66, "&gt;1999", Data!$M$2:$M$66, "&lt;"&amp;'Cumulative distributions'!$A87)/COUNTIFS(Data!$M$2:$M$66, "&gt;0", Data!$D$2:$D$66, "AGI", Data!$H$2:$H$66, "&gt;1999")</f>
        <v>0.769230769230769</v>
      </c>
      <c r="I87" s="0" t="n">
        <f aca="false">COUNTIFS(Data!$D$2:$D$66, "Futurist", Data!$H$2:$H$66, "&lt;2000", Data!$M$2:$M$66, "&lt;"&amp;'Cumulative distributions'!$A87)/COUNTIFS(Data!$M$2:$M$66, "&gt;0", Data!$D$2:$D$66, "Futurist", Data!$H$2:$H$66, "&lt;2000")</f>
        <v>0.625</v>
      </c>
      <c r="J87" s="0" t="n">
        <f aca="false">COUNTIFS(Data!$D$2:$D$66, "Futurist", Data!$H$2:$H$66, "&gt;1999", Data!$M$2:$M$66, "&lt;"&amp;'Cumulative distributions'!$A87)/COUNTIFS(Data!$M$2:$M$66, "&gt;0", Data!$D$2:$D$66, "Futurist", Data!$H$2:$H$66, "&gt;1999")</f>
        <v>0.714285714285714</v>
      </c>
      <c r="K87" s="0" t="n">
        <f aca="false">COUNTIFS(Data!$D$2:$D$66, "Other", Data!$H$2:$H$66, "&lt;2000", Data!$M$2:$M$66, "&lt;"&amp;'Cumulative distributions'!$A87)/COUNTIFS(Data!$M$2:$M$66, "&gt;0", Data!$D$2:$D$66, "Other", Data!$H$2:$H$66, "&lt;2000")</f>
        <v>0.666666666666667</v>
      </c>
      <c r="L87" s="0" t="n">
        <f aca="false">COUNTIFS(Data!$D$2:$D$66, "Other", Data!$H$2:$H$66, "&gt;1999", Data!$M$2:$M$66, "&lt;"&amp;'Cumulative distributions'!$A87)/COUNTIFS(Data!$M$2:$M$66, "&gt;0", Data!$D$2:$D$66, "Other", Data!$H$2:$H$66, "&gt;1999")</f>
        <v>0.2</v>
      </c>
      <c r="N87" s="0" t="n">
        <f aca="false">COUNTIFS(Data!$D$2:$D$66, "AGI", Data!$M$2:$M$66, "&lt;"&amp;'Cumulative distributions'!$A87)/COUNTIFS(Data!$M$2:$M$66, "&gt;0", Data!$D$2:$D$66, "AGI")</f>
        <v>0.769230769230769</v>
      </c>
      <c r="O87" s="0" t="n">
        <f aca="false">COUNTIFS(Data!$D$2:$D$66, "AI", Data!$M$2:$M$66, "&lt;"&amp;'Cumulative distributions'!$A87)/COUNTIFS(Data!$M$2:$M$66, "&gt;0", Data!$D$2:$D$66, "AI")</f>
        <v>0.545454545454546</v>
      </c>
      <c r="P87" s="0" t="n">
        <f aca="false">COUNTIFS(Data!$D$2:$D$66, "Futurist", Data!$M$2:$M$66, "&lt;"&amp;'Cumulative distributions'!$A87)/COUNTIFS(Data!$M$2:$M$66, "&gt;0", Data!$D$2:$D$66, "Futurist")</f>
        <v>0.666666666666667</v>
      </c>
      <c r="Q87" s="0" t="n">
        <f aca="false">COUNTIFS(Data!$D$2:$D$66, "Other", Data!$M$2:$M$66, "&lt;"&amp;'Cumulative distributions'!$A87)/COUNTIFS(Data!$M$2:$M$66, "&gt;0", Data!$D$2:$D$66, "Other")</f>
        <v>0.375</v>
      </c>
      <c r="S87" s="0" t="n">
        <f aca="false">COUNTIFS(Data!$H$2:$H$66, "&lt;2000", Data!$M$2:$M$66, "&lt;"&amp;'Cumulative distributions'!$A87)/COUNTIFS(Data!$M$2:$M$66, "&gt;0", Data!$H$2:$H$66, "&lt;2000")</f>
        <v>0.777777777777778</v>
      </c>
      <c r="T87" s="0" t="n">
        <f aca="false">COUNTIFS(Data!$H$2:$H$66, "&gt;1999", Data!$M$2:$M$66, "&lt;"&amp;'Cumulative distributions'!$A87)/COUNTIFS(Data!$M$2:$M$66, "&gt;0", Data!$H$2:$H$66, "&gt;1999")</f>
        <v>0.525</v>
      </c>
      <c r="V87" s="0" t="n">
        <f aca="false">COUNTIFS(Data!$AD$2:$AD$66, 1, Data!$H$2:$H$66, "&gt;1999", Data!$M$2:$M$66, "&lt;"&amp;'Cumulative distributions'!$A87)/COUNTIFS(Data!$M$2:$M$66, "&gt;0", Data!$AD$2:$AD$66, 1, Data!$H$2:$H$66, "&gt;1999")</f>
        <v>0.545454545454546</v>
      </c>
      <c r="W87" s="0" t="n">
        <f aca="false">COUNTIFS(Data!$AD$2:$AD$66, 0, Data!$H$2:$H$66, "&gt;1999", Data!$M$2:$M$66, "&lt;"&amp;'Cumulative distributions'!$A87)/COUNTIFS(Data!$M$2:$M$66, "&gt;0", Data!$AD$2:$AD$66, 0, Data!$H$2:$H$66, "&gt;1999")</f>
        <v>0.545454545454546</v>
      </c>
      <c r="AH87" s="0" t="n">
        <f aca="false">IF(AND(V87&gt;0.1, (NOT(V86&gt;0.1))), A87, AH86)</f>
        <v>2026</v>
      </c>
    </row>
    <row r="88" customFormat="false" ht="12" hidden="false" customHeight="false" outlineLevel="0" collapsed="false">
      <c r="A88" s="0" t="n">
        <v>2046</v>
      </c>
      <c r="B88" s="0" t="n">
        <f aca="false">COUNTIF(Data!$M$2:$M$66, "&lt;" &amp; A88)/COUNT(Data!$M$2:$M$66)</f>
        <v>0.620689655172414</v>
      </c>
      <c r="C88" s="0" t="n">
        <f aca="false">COUNTIF(Data!$L$2:$L$66, "&lt;" &amp; A88)/COUNT(Data!$L$2:$L$66)</f>
        <v>0.679245283018868</v>
      </c>
      <c r="E88" s="0" t="n">
        <f aca="false">COUNTIFS(Data!$D$2:$D$66, "AI", Data!$H$2:$H$66, "&lt;2000", Data!$M$2:$M$66, "&lt;"&amp;'Cumulative distributions'!$A88)/COUNTIFS(Data!$M$2:$M$66, "&gt;0", Data!$D$2:$D$66, "AI", Data!$H$2:$H$66, "&lt;2000")</f>
        <v>1</v>
      </c>
      <c r="F88" s="0" t="n">
        <f aca="false">COUNTIFS(Data!$D$2:$D$66, "AI", Data!$H$2:$H$66, "&gt;1999", Data!$M$2:$M$66, "&lt;"&amp;'Cumulative distributions'!$A88)/COUNTIFS(Data!$M$2:$M$66, "&gt;0", Data!$D$2:$D$66, "AI", Data!$H$2:$H$66, "&gt;1999")</f>
        <v>0.333333333333333</v>
      </c>
      <c r="G88" s="0" t="e">
        <f aca="false">COUNTIFS(Data!$D$2:$D$66, "AGI", Data!$H$2:$H$66, "&lt;2000", Data!$M$2:$M$66, "&lt;"&amp;'Cumulative distributions'!$A88)/COUNTIFS(Data!$M$2:$M$66, "&gt;0", Data!$D$2:$D$66, "AGI", Data!$H$2:$H$66, "&lt;2000")</f>
        <v>#DIV/0!</v>
      </c>
      <c r="H88" s="0" t="n">
        <f aca="false">COUNTIFS(Data!$D$2:$D$66, "AGI", Data!$H$2:$H$66, "&gt;1999", Data!$M$2:$M$66, "&lt;"&amp;'Cumulative distributions'!$A88)/COUNTIFS(Data!$M$2:$M$66, "&gt;0", Data!$D$2:$D$66, "AGI", Data!$H$2:$H$66, "&gt;1999")</f>
        <v>0.846153846153846</v>
      </c>
      <c r="I88" s="0" t="n">
        <f aca="false">COUNTIFS(Data!$D$2:$D$66, "Futurist", Data!$H$2:$H$66, "&lt;2000", Data!$M$2:$M$66, "&lt;"&amp;'Cumulative distributions'!$A88)/COUNTIFS(Data!$M$2:$M$66, "&gt;0", Data!$D$2:$D$66, "Futurist", Data!$H$2:$H$66, "&lt;2000")</f>
        <v>0.625</v>
      </c>
      <c r="J88" s="0" t="n">
        <f aca="false">COUNTIFS(Data!$D$2:$D$66, "Futurist", Data!$H$2:$H$66, "&gt;1999", Data!$M$2:$M$66, "&lt;"&amp;'Cumulative distributions'!$A88)/COUNTIFS(Data!$M$2:$M$66, "&gt;0", Data!$D$2:$D$66, "Futurist", Data!$H$2:$H$66, "&gt;1999")</f>
        <v>0.714285714285714</v>
      </c>
      <c r="K88" s="0" t="n">
        <f aca="false">COUNTIFS(Data!$D$2:$D$66, "Other", Data!$H$2:$H$66, "&lt;2000", Data!$M$2:$M$66, "&lt;"&amp;'Cumulative distributions'!$A88)/COUNTIFS(Data!$M$2:$M$66, "&gt;0", Data!$D$2:$D$66, "Other", Data!$H$2:$H$66, "&lt;2000")</f>
        <v>0.666666666666667</v>
      </c>
      <c r="L88" s="0" t="n">
        <f aca="false">COUNTIFS(Data!$D$2:$D$66, "Other", Data!$H$2:$H$66, "&gt;1999", Data!$M$2:$M$66, "&lt;"&amp;'Cumulative distributions'!$A88)/COUNTIFS(Data!$M$2:$M$66, "&gt;0", Data!$D$2:$D$66, "Other", Data!$H$2:$H$66, "&gt;1999")</f>
        <v>0.2</v>
      </c>
      <c r="N88" s="0" t="n">
        <f aca="false">COUNTIFS(Data!$D$2:$D$66, "AGI", Data!$M$2:$M$66, "&lt;"&amp;'Cumulative distributions'!$A88)/COUNTIFS(Data!$M$2:$M$66, "&gt;0", Data!$D$2:$D$66, "AGI")</f>
        <v>0.846153846153846</v>
      </c>
      <c r="O88" s="0" t="n">
        <f aca="false">COUNTIFS(Data!$D$2:$D$66, "AI", Data!$M$2:$M$66, "&lt;"&amp;'Cumulative distributions'!$A88)/COUNTIFS(Data!$M$2:$M$66, "&gt;0", Data!$D$2:$D$66, "AI")</f>
        <v>0.545454545454546</v>
      </c>
      <c r="P88" s="0" t="n">
        <f aca="false">COUNTIFS(Data!$D$2:$D$66, "Futurist", Data!$M$2:$M$66, "&lt;"&amp;'Cumulative distributions'!$A88)/COUNTIFS(Data!$M$2:$M$66, "&gt;0", Data!$D$2:$D$66, "Futurist")</f>
        <v>0.666666666666667</v>
      </c>
      <c r="Q88" s="0" t="n">
        <f aca="false">COUNTIFS(Data!$D$2:$D$66, "Other", Data!$M$2:$M$66, "&lt;"&amp;'Cumulative distributions'!$A88)/COUNTIFS(Data!$M$2:$M$66, "&gt;0", Data!$D$2:$D$66, "Other")</f>
        <v>0.375</v>
      </c>
      <c r="S88" s="0" t="n">
        <f aca="false">COUNTIFS(Data!$H$2:$H$66, "&lt;2000", Data!$M$2:$M$66, "&lt;"&amp;'Cumulative distributions'!$A88)/COUNTIFS(Data!$M$2:$M$66, "&gt;0", Data!$H$2:$H$66, "&lt;2000")</f>
        <v>0.777777777777778</v>
      </c>
      <c r="T88" s="0" t="n">
        <f aca="false">COUNTIFS(Data!$H$2:$H$66, "&gt;1999", Data!$M$2:$M$66, "&lt;"&amp;'Cumulative distributions'!$A88)/COUNTIFS(Data!$M$2:$M$66, "&gt;0", Data!$H$2:$H$66, "&gt;1999")</f>
        <v>0.55</v>
      </c>
      <c r="V88" s="0" t="n">
        <f aca="false">COUNTIFS(Data!$AD$2:$AD$66, 1, Data!$H$2:$H$66, "&gt;1999", Data!$M$2:$M$66, "&lt;"&amp;'Cumulative distributions'!$A88)/COUNTIFS(Data!$M$2:$M$66, "&gt;0", Data!$AD$2:$AD$66, 1, Data!$H$2:$H$66, "&gt;1999")</f>
        <v>0.545454545454546</v>
      </c>
      <c r="W88" s="0" t="n">
        <f aca="false">COUNTIFS(Data!$AD$2:$AD$66, 0, Data!$H$2:$H$66, "&gt;1999", Data!$M$2:$M$66, "&lt;"&amp;'Cumulative distributions'!$A88)/COUNTIFS(Data!$M$2:$M$66, "&gt;0", Data!$AD$2:$AD$66, 0, Data!$H$2:$H$66, "&gt;1999")</f>
        <v>0.545454545454546</v>
      </c>
      <c r="AH88" s="0" t="n">
        <f aca="false">IF(AND(V88&gt;0.1, (NOT(V87&gt;0.1))), A88, AH87)</f>
        <v>2026</v>
      </c>
    </row>
    <row r="89" customFormat="false" ht="12" hidden="false" customHeight="false" outlineLevel="0" collapsed="false">
      <c r="A89" s="0" t="n">
        <v>2047</v>
      </c>
      <c r="B89" s="0" t="n">
        <f aca="false">COUNTIF(Data!$M$2:$M$66, "&lt;" &amp; A89)/COUNT(Data!$M$2:$M$66)</f>
        <v>0.620689655172414</v>
      </c>
      <c r="C89" s="0" t="n">
        <f aca="false">COUNTIF(Data!$L$2:$L$66, "&lt;" &amp; A89)/COUNT(Data!$L$2:$L$66)</f>
        <v>0.679245283018868</v>
      </c>
      <c r="E89" s="0" t="n">
        <f aca="false">COUNTIFS(Data!$D$2:$D$66, "AI", Data!$H$2:$H$66, "&lt;2000", Data!$M$2:$M$66, "&lt;"&amp;'Cumulative distributions'!$A89)/COUNTIFS(Data!$M$2:$M$66, "&gt;0", Data!$D$2:$D$66, "AI", Data!$H$2:$H$66, "&lt;2000")</f>
        <v>1</v>
      </c>
      <c r="F89" s="0" t="n">
        <f aca="false">COUNTIFS(Data!$D$2:$D$66, "AI", Data!$H$2:$H$66, "&gt;1999", Data!$M$2:$M$66, "&lt;"&amp;'Cumulative distributions'!$A89)/COUNTIFS(Data!$M$2:$M$66, "&gt;0", Data!$D$2:$D$66, "AI", Data!$H$2:$H$66, "&gt;1999")</f>
        <v>0.333333333333333</v>
      </c>
      <c r="G89" s="0" t="e">
        <f aca="false">COUNTIFS(Data!$D$2:$D$66, "AGI", Data!$H$2:$H$66, "&lt;2000", Data!$M$2:$M$66, "&lt;"&amp;'Cumulative distributions'!$A89)/COUNTIFS(Data!$M$2:$M$66, "&gt;0", Data!$D$2:$D$66, "AGI", Data!$H$2:$H$66, "&lt;2000")</f>
        <v>#DIV/0!</v>
      </c>
      <c r="H89" s="0" t="n">
        <f aca="false">COUNTIFS(Data!$D$2:$D$66, "AGI", Data!$H$2:$H$66, "&gt;1999", Data!$M$2:$M$66, "&lt;"&amp;'Cumulative distributions'!$A89)/COUNTIFS(Data!$M$2:$M$66, "&gt;0", Data!$D$2:$D$66, "AGI", Data!$H$2:$H$66, "&gt;1999")</f>
        <v>0.846153846153846</v>
      </c>
      <c r="I89" s="0" t="n">
        <f aca="false">COUNTIFS(Data!$D$2:$D$66, "Futurist", Data!$H$2:$H$66, "&lt;2000", Data!$M$2:$M$66, "&lt;"&amp;'Cumulative distributions'!$A89)/COUNTIFS(Data!$M$2:$M$66, "&gt;0", Data!$D$2:$D$66, "Futurist", Data!$H$2:$H$66, "&lt;2000")</f>
        <v>0.625</v>
      </c>
      <c r="J89" s="0" t="n">
        <f aca="false">COUNTIFS(Data!$D$2:$D$66, "Futurist", Data!$H$2:$H$66, "&gt;1999", Data!$M$2:$M$66, "&lt;"&amp;'Cumulative distributions'!$A89)/COUNTIFS(Data!$M$2:$M$66, "&gt;0", Data!$D$2:$D$66, "Futurist", Data!$H$2:$H$66, "&gt;1999")</f>
        <v>0.714285714285714</v>
      </c>
      <c r="K89" s="0" t="n">
        <f aca="false">COUNTIFS(Data!$D$2:$D$66, "Other", Data!$H$2:$H$66, "&lt;2000", Data!$M$2:$M$66, "&lt;"&amp;'Cumulative distributions'!$A89)/COUNTIFS(Data!$M$2:$M$66, "&gt;0", Data!$D$2:$D$66, "Other", Data!$H$2:$H$66, "&lt;2000")</f>
        <v>0.666666666666667</v>
      </c>
      <c r="L89" s="0" t="n">
        <f aca="false">COUNTIFS(Data!$D$2:$D$66, "Other", Data!$H$2:$H$66, "&gt;1999", Data!$M$2:$M$66, "&lt;"&amp;'Cumulative distributions'!$A89)/COUNTIFS(Data!$M$2:$M$66, "&gt;0", Data!$D$2:$D$66, "Other", Data!$H$2:$H$66, "&gt;1999")</f>
        <v>0.2</v>
      </c>
      <c r="N89" s="0" t="n">
        <f aca="false">COUNTIFS(Data!$D$2:$D$66, "AGI", Data!$M$2:$M$66, "&lt;"&amp;'Cumulative distributions'!$A89)/COUNTIFS(Data!$M$2:$M$66, "&gt;0", Data!$D$2:$D$66, "AGI")</f>
        <v>0.846153846153846</v>
      </c>
      <c r="O89" s="0" t="n">
        <f aca="false">COUNTIFS(Data!$D$2:$D$66, "AI", Data!$M$2:$M$66, "&lt;"&amp;'Cumulative distributions'!$A89)/COUNTIFS(Data!$M$2:$M$66, "&gt;0", Data!$D$2:$D$66, "AI")</f>
        <v>0.545454545454546</v>
      </c>
      <c r="P89" s="0" t="n">
        <f aca="false">COUNTIFS(Data!$D$2:$D$66, "Futurist", Data!$M$2:$M$66, "&lt;"&amp;'Cumulative distributions'!$A89)/COUNTIFS(Data!$M$2:$M$66, "&gt;0", Data!$D$2:$D$66, "Futurist")</f>
        <v>0.666666666666667</v>
      </c>
      <c r="Q89" s="0" t="n">
        <f aca="false">COUNTIFS(Data!$D$2:$D$66, "Other", Data!$M$2:$M$66, "&lt;"&amp;'Cumulative distributions'!$A89)/COUNTIFS(Data!$M$2:$M$66, "&gt;0", Data!$D$2:$D$66, "Other")</f>
        <v>0.375</v>
      </c>
      <c r="S89" s="0" t="n">
        <f aca="false">COUNTIFS(Data!$H$2:$H$66, "&lt;2000", Data!$M$2:$M$66, "&lt;"&amp;'Cumulative distributions'!$A89)/COUNTIFS(Data!$M$2:$M$66, "&gt;0", Data!$H$2:$H$66, "&lt;2000")</f>
        <v>0.777777777777778</v>
      </c>
      <c r="T89" s="0" t="n">
        <f aca="false">COUNTIFS(Data!$H$2:$H$66, "&gt;1999", Data!$M$2:$M$66, "&lt;"&amp;'Cumulative distributions'!$A89)/COUNTIFS(Data!$M$2:$M$66, "&gt;0", Data!$H$2:$H$66, "&gt;1999")</f>
        <v>0.55</v>
      </c>
      <c r="V89" s="0" t="n">
        <f aca="false">COUNTIFS(Data!$AD$2:$AD$66, 1, Data!$H$2:$H$66, "&gt;1999", Data!$M$2:$M$66, "&lt;"&amp;'Cumulative distributions'!$A89)/COUNTIFS(Data!$M$2:$M$66, "&gt;0", Data!$AD$2:$AD$66, 1, Data!$H$2:$H$66, "&gt;1999")</f>
        <v>0.545454545454546</v>
      </c>
      <c r="W89" s="0" t="n">
        <f aca="false">COUNTIFS(Data!$AD$2:$AD$66, 0, Data!$H$2:$H$66, "&gt;1999", Data!$M$2:$M$66, "&lt;"&amp;'Cumulative distributions'!$A89)/COUNTIFS(Data!$M$2:$M$66, "&gt;0", Data!$AD$2:$AD$66, 0, Data!$H$2:$H$66, "&gt;1999")</f>
        <v>0.545454545454546</v>
      </c>
      <c r="AH89" s="0" t="n">
        <f aca="false">IF(AND(V89&gt;0.1, (NOT(V88&gt;0.1))), A89, AH88)</f>
        <v>2026</v>
      </c>
    </row>
    <row r="90" customFormat="false" ht="12" hidden="false" customHeight="false" outlineLevel="0" collapsed="false">
      <c r="A90" s="0" t="n">
        <v>2048</v>
      </c>
      <c r="B90" s="0" t="n">
        <f aca="false">COUNTIF(Data!$M$2:$M$66, "&lt;" &amp; A90)/COUNT(Data!$M$2:$M$66)</f>
        <v>0.620689655172414</v>
      </c>
      <c r="C90" s="0" t="n">
        <f aca="false">COUNTIF(Data!$L$2:$L$66, "&lt;" &amp; A90)/COUNT(Data!$L$2:$L$66)</f>
        <v>0.679245283018868</v>
      </c>
      <c r="E90" s="0" t="n">
        <f aca="false">COUNTIFS(Data!$D$2:$D$66, "AI", Data!$H$2:$H$66, "&lt;2000", Data!$M$2:$M$66, "&lt;"&amp;'Cumulative distributions'!$A90)/COUNTIFS(Data!$M$2:$M$66, "&gt;0", Data!$D$2:$D$66, "AI", Data!$H$2:$H$66, "&lt;2000")</f>
        <v>1</v>
      </c>
      <c r="F90" s="0" t="n">
        <f aca="false">COUNTIFS(Data!$D$2:$D$66, "AI", Data!$H$2:$H$66, "&gt;1999", Data!$M$2:$M$66, "&lt;"&amp;'Cumulative distributions'!$A90)/COUNTIFS(Data!$M$2:$M$66, "&gt;0", Data!$D$2:$D$66, "AI", Data!$H$2:$H$66, "&gt;1999")</f>
        <v>0.333333333333333</v>
      </c>
      <c r="G90" s="0" t="e">
        <f aca="false">COUNTIFS(Data!$D$2:$D$66, "AGI", Data!$H$2:$H$66, "&lt;2000", Data!$M$2:$M$66, "&lt;"&amp;'Cumulative distributions'!$A90)/COUNTIFS(Data!$M$2:$M$66, "&gt;0", Data!$D$2:$D$66, "AGI", Data!$H$2:$H$66, "&lt;2000")</f>
        <v>#DIV/0!</v>
      </c>
      <c r="H90" s="0" t="n">
        <f aca="false">COUNTIFS(Data!$D$2:$D$66, "AGI", Data!$H$2:$H$66, "&gt;1999", Data!$M$2:$M$66, "&lt;"&amp;'Cumulative distributions'!$A90)/COUNTIFS(Data!$M$2:$M$66, "&gt;0", Data!$D$2:$D$66, "AGI", Data!$H$2:$H$66, "&gt;1999")</f>
        <v>0.846153846153846</v>
      </c>
      <c r="I90" s="0" t="n">
        <f aca="false">COUNTIFS(Data!$D$2:$D$66, "Futurist", Data!$H$2:$H$66, "&lt;2000", Data!$M$2:$M$66, "&lt;"&amp;'Cumulative distributions'!$A90)/COUNTIFS(Data!$M$2:$M$66, "&gt;0", Data!$D$2:$D$66, "Futurist", Data!$H$2:$H$66, "&lt;2000")</f>
        <v>0.625</v>
      </c>
      <c r="J90" s="0" t="n">
        <f aca="false">COUNTIFS(Data!$D$2:$D$66, "Futurist", Data!$H$2:$H$66, "&gt;1999", Data!$M$2:$M$66, "&lt;"&amp;'Cumulative distributions'!$A90)/COUNTIFS(Data!$M$2:$M$66, "&gt;0", Data!$D$2:$D$66, "Futurist", Data!$H$2:$H$66, "&gt;1999")</f>
        <v>0.714285714285714</v>
      </c>
      <c r="K90" s="0" t="n">
        <f aca="false">COUNTIFS(Data!$D$2:$D$66, "Other", Data!$H$2:$H$66, "&lt;2000", Data!$M$2:$M$66, "&lt;"&amp;'Cumulative distributions'!$A90)/COUNTIFS(Data!$M$2:$M$66, "&gt;0", Data!$D$2:$D$66, "Other", Data!$H$2:$H$66, "&lt;2000")</f>
        <v>0.666666666666667</v>
      </c>
      <c r="L90" s="0" t="n">
        <f aca="false">COUNTIFS(Data!$D$2:$D$66, "Other", Data!$H$2:$H$66, "&gt;1999", Data!$M$2:$M$66, "&lt;"&amp;'Cumulative distributions'!$A90)/COUNTIFS(Data!$M$2:$M$66, "&gt;0", Data!$D$2:$D$66, "Other", Data!$H$2:$H$66, "&gt;1999")</f>
        <v>0.2</v>
      </c>
      <c r="N90" s="0" t="n">
        <f aca="false">COUNTIFS(Data!$D$2:$D$66, "AGI", Data!$M$2:$M$66, "&lt;"&amp;'Cumulative distributions'!$A90)/COUNTIFS(Data!$M$2:$M$66, "&gt;0", Data!$D$2:$D$66, "AGI")</f>
        <v>0.846153846153846</v>
      </c>
      <c r="O90" s="0" t="n">
        <f aca="false">COUNTIFS(Data!$D$2:$D$66, "AI", Data!$M$2:$M$66, "&lt;"&amp;'Cumulative distributions'!$A90)/COUNTIFS(Data!$M$2:$M$66, "&gt;0", Data!$D$2:$D$66, "AI")</f>
        <v>0.545454545454546</v>
      </c>
      <c r="P90" s="0" t="n">
        <f aca="false">COUNTIFS(Data!$D$2:$D$66, "Futurist", Data!$M$2:$M$66, "&lt;"&amp;'Cumulative distributions'!$A90)/COUNTIFS(Data!$M$2:$M$66, "&gt;0", Data!$D$2:$D$66, "Futurist")</f>
        <v>0.666666666666667</v>
      </c>
      <c r="Q90" s="0" t="n">
        <f aca="false">COUNTIFS(Data!$D$2:$D$66, "Other", Data!$M$2:$M$66, "&lt;"&amp;'Cumulative distributions'!$A90)/COUNTIFS(Data!$M$2:$M$66, "&gt;0", Data!$D$2:$D$66, "Other")</f>
        <v>0.375</v>
      </c>
      <c r="S90" s="0" t="n">
        <f aca="false">COUNTIFS(Data!$H$2:$H$66, "&lt;2000", Data!$M$2:$M$66, "&lt;"&amp;'Cumulative distributions'!$A90)/COUNTIFS(Data!$M$2:$M$66, "&gt;0", Data!$H$2:$H$66, "&lt;2000")</f>
        <v>0.777777777777778</v>
      </c>
      <c r="T90" s="0" t="n">
        <f aca="false">COUNTIFS(Data!$H$2:$H$66, "&gt;1999", Data!$M$2:$M$66, "&lt;"&amp;'Cumulative distributions'!$A90)/COUNTIFS(Data!$M$2:$M$66, "&gt;0", Data!$H$2:$H$66, "&gt;1999")</f>
        <v>0.55</v>
      </c>
      <c r="V90" s="0" t="n">
        <f aca="false">COUNTIFS(Data!$AD$2:$AD$66, 1, Data!$H$2:$H$66, "&gt;1999", Data!$M$2:$M$66, "&lt;"&amp;'Cumulative distributions'!$A90)/COUNTIFS(Data!$M$2:$M$66, "&gt;0", Data!$AD$2:$AD$66, 1, Data!$H$2:$H$66, "&gt;1999")</f>
        <v>0.545454545454546</v>
      </c>
      <c r="W90" s="0" t="n">
        <f aca="false">COUNTIFS(Data!$AD$2:$AD$66, 0, Data!$H$2:$H$66, "&gt;1999", Data!$M$2:$M$66, "&lt;"&amp;'Cumulative distributions'!$A90)/COUNTIFS(Data!$M$2:$M$66, "&gt;0", Data!$AD$2:$AD$66, 0, Data!$H$2:$H$66, "&gt;1999")</f>
        <v>0.545454545454546</v>
      </c>
      <c r="AH90" s="0" t="n">
        <f aca="false">IF(AND(V90&gt;0.1, (NOT(V89&gt;0.1))), A90, AH89)</f>
        <v>2026</v>
      </c>
    </row>
    <row r="91" customFormat="false" ht="12" hidden="false" customHeight="false" outlineLevel="0" collapsed="false">
      <c r="A91" s="0" t="n">
        <v>2049</v>
      </c>
      <c r="B91" s="0" t="n">
        <f aca="false">COUNTIF(Data!$M$2:$M$66, "&lt;" &amp; A91)/COUNT(Data!$M$2:$M$66)</f>
        <v>0.637931034482759</v>
      </c>
      <c r="C91" s="0" t="n">
        <f aca="false">COUNTIF(Data!$L$2:$L$66, "&lt;" &amp; A91)/COUNT(Data!$L$2:$L$66)</f>
        <v>0.69811320754717</v>
      </c>
      <c r="E91" s="0" t="n">
        <f aca="false">COUNTIFS(Data!$D$2:$D$66, "AI", Data!$H$2:$H$66, "&lt;2000", Data!$M$2:$M$66, "&lt;"&amp;'Cumulative distributions'!$A91)/COUNTIFS(Data!$M$2:$M$66, "&gt;0", Data!$D$2:$D$66, "AI", Data!$H$2:$H$66, "&lt;2000")</f>
        <v>1</v>
      </c>
      <c r="F91" s="0" t="n">
        <f aca="false">COUNTIFS(Data!$D$2:$D$66, "AI", Data!$H$2:$H$66, "&gt;1999", Data!$M$2:$M$66, "&lt;"&amp;'Cumulative distributions'!$A91)/COUNTIFS(Data!$M$2:$M$66, "&gt;0", Data!$D$2:$D$66, "AI", Data!$H$2:$H$66, "&gt;1999")</f>
        <v>0.4</v>
      </c>
      <c r="G91" s="0" t="e">
        <f aca="false">COUNTIFS(Data!$D$2:$D$66, "AGI", Data!$H$2:$H$66, "&lt;2000", Data!$M$2:$M$66, "&lt;"&amp;'Cumulative distributions'!$A91)/COUNTIFS(Data!$M$2:$M$66, "&gt;0", Data!$D$2:$D$66, "AGI", Data!$H$2:$H$66, "&lt;2000")</f>
        <v>#DIV/0!</v>
      </c>
      <c r="H91" s="0" t="n">
        <f aca="false">COUNTIFS(Data!$D$2:$D$66, "AGI", Data!$H$2:$H$66, "&gt;1999", Data!$M$2:$M$66, "&lt;"&amp;'Cumulative distributions'!$A91)/COUNTIFS(Data!$M$2:$M$66, "&gt;0", Data!$D$2:$D$66, "AGI", Data!$H$2:$H$66, "&gt;1999")</f>
        <v>0.846153846153846</v>
      </c>
      <c r="I91" s="0" t="n">
        <f aca="false">COUNTIFS(Data!$D$2:$D$66, "Futurist", Data!$H$2:$H$66, "&lt;2000", Data!$M$2:$M$66, "&lt;"&amp;'Cumulative distributions'!$A91)/COUNTIFS(Data!$M$2:$M$66, "&gt;0", Data!$D$2:$D$66, "Futurist", Data!$H$2:$H$66, "&lt;2000")</f>
        <v>0.625</v>
      </c>
      <c r="J91" s="0" t="n">
        <f aca="false">COUNTIFS(Data!$D$2:$D$66, "Futurist", Data!$H$2:$H$66, "&gt;1999", Data!$M$2:$M$66, "&lt;"&amp;'Cumulative distributions'!$A91)/COUNTIFS(Data!$M$2:$M$66, "&gt;0", Data!$D$2:$D$66, "Futurist", Data!$H$2:$H$66, "&gt;1999")</f>
        <v>0.714285714285714</v>
      </c>
      <c r="K91" s="0" t="n">
        <f aca="false">COUNTIFS(Data!$D$2:$D$66, "Other", Data!$H$2:$H$66, "&lt;2000", Data!$M$2:$M$66, "&lt;"&amp;'Cumulative distributions'!$A91)/COUNTIFS(Data!$M$2:$M$66, "&gt;0", Data!$D$2:$D$66, "Other", Data!$H$2:$H$66, "&lt;2000")</f>
        <v>0.666666666666667</v>
      </c>
      <c r="L91" s="0" t="n">
        <f aca="false">COUNTIFS(Data!$D$2:$D$66, "Other", Data!$H$2:$H$66, "&gt;1999", Data!$M$2:$M$66, "&lt;"&amp;'Cumulative distributions'!$A91)/COUNTIFS(Data!$M$2:$M$66, "&gt;0", Data!$D$2:$D$66, "Other", Data!$H$2:$H$66, "&gt;1999")</f>
        <v>0.2</v>
      </c>
      <c r="N91" s="0" t="n">
        <f aca="false">COUNTIFS(Data!$D$2:$D$66, "AGI", Data!$M$2:$M$66, "&lt;"&amp;'Cumulative distributions'!$A91)/COUNTIFS(Data!$M$2:$M$66, "&gt;0", Data!$D$2:$D$66, "AGI")</f>
        <v>0.846153846153846</v>
      </c>
      <c r="O91" s="0" t="n">
        <f aca="false">COUNTIFS(Data!$D$2:$D$66, "AI", Data!$M$2:$M$66, "&lt;"&amp;'Cumulative distributions'!$A91)/COUNTIFS(Data!$M$2:$M$66, "&gt;0", Data!$D$2:$D$66, "AI")</f>
        <v>0.590909090909091</v>
      </c>
      <c r="P91" s="0" t="n">
        <f aca="false">COUNTIFS(Data!$D$2:$D$66, "Futurist", Data!$M$2:$M$66, "&lt;"&amp;'Cumulative distributions'!$A91)/COUNTIFS(Data!$M$2:$M$66, "&gt;0", Data!$D$2:$D$66, "Futurist")</f>
        <v>0.666666666666667</v>
      </c>
      <c r="Q91" s="0" t="n">
        <f aca="false">COUNTIFS(Data!$D$2:$D$66, "Other", Data!$M$2:$M$66, "&lt;"&amp;'Cumulative distributions'!$A91)/COUNTIFS(Data!$M$2:$M$66, "&gt;0", Data!$D$2:$D$66, "Other")</f>
        <v>0.375</v>
      </c>
      <c r="S91" s="0" t="n">
        <f aca="false">COUNTIFS(Data!$H$2:$H$66, "&lt;2000", Data!$M$2:$M$66, "&lt;"&amp;'Cumulative distributions'!$A91)/COUNTIFS(Data!$M$2:$M$66, "&gt;0", Data!$H$2:$H$66, "&lt;2000")</f>
        <v>0.777777777777778</v>
      </c>
      <c r="T91" s="0" t="n">
        <f aca="false">COUNTIFS(Data!$H$2:$H$66, "&gt;1999", Data!$M$2:$M$66, "&lt;"&amp;'Cumulative distributions'!$A91)/COUNTIFS(Data!$M$2:$M$66, "&gt;0", Data!$H$2:$H$66, "&gt;1999")</f>
        <v>0.575</v>
      </c>
      <c r="V91" s="0" t="n">
        <f aca="false">COUNTIFS(Data!$AD$2:$AD$66, 1, Data!$H$2:$H$66, "&gt;1999", Data!$M$2:$M$66, "&lt;"&amp;'Cumulative distributions'!$A91)/COUNTIFS(Data!$M$2:$M$66, "&gt;0", Data!$AD$2:$AD$66, 1, Data!$H$2:$H$66, "&gt;1999")</f>
        <v>0.545454545454546</v>
      </c>
      <c r="W91" s="0" t="n">
        <f aca="false">COUNTIFS(Data!$AD$2:$AD$66, 0, Data!$H$2:$H$66, "&gt;1999", Data!$M$2:$M$66, "&lt;"&amp;'Cumulative distributions'!$A91)/COUNTIFS(Data!$M$2:$M$66, "&gt;0", Data!$AD$2:$AD$66, 0, Data!$H$2:$H$66, "&gt;1999")</f>
        <v>0.636363636363636</v>
      </c>
      <c r="AH91" s="0" t="n">
        <f aca="false">IF(AND(V91&gt;0.1, (NOT(V90&gt;0.1))), A91, AH90)</f>
        <v>2026</v>
      </c>
    </row>
    <row r="92" customFormat="false" ht="12" hidden="false" customHeight="false" outlineLevel="0" collapsed="false">
      <c r="A92" s="0" t="n">
        <v>2050</v>
      </c>
      <c r="B92" s="0" t="n">
        <f aca="false">COUNTIF(Data!$M$2:$M$66, "&lt;" &amp; A92)/COUNT(Data!$M$2:$M$66)</f>
        <v>0.637931034482759</v>
      </c>
      <c r="C92" s="0" t="n">
        <f aca="false">COUNTIF(Data!$L$2:$L$66, "&lt;" &amp; A92)/COUNT(Data!$L$2:$L$66)</f>
        <v>0.69811320754717</v>
      </c>
      <c r="E92" s="0" t="n">
        <f aca="false">COUNTIFS(Data!$D$2:$D$66, "AI", Data!$H$2:$H$66, "&lt;2000", Data!$M$2:$M$66, "&lt;"&amp;'Cumulative distributions'!$A92)/COUNTIFS(Data!$M$2:$M$66, "&gt;0", Data!$D$2:$D$66, "AI", Data!$H$2:$H$66, "&lt;2000")</f>
        <v>1</v>
      </c>
      <c r="F92" s="0" t="n">
        <f aca="false">COUNTIFS(Data!$D$2:$D$66, "AI", Data!$H$2:$H$66, "&gt;1999", Data!$M$2:$M$66, "&lt;"&amp;'Cumulative distributions'!$A92)/COUNTIFS(Data!$M$2:$M$66, "&gt;0", Data!$D$2:$D$66, "AI", Data!$H$2:$H$66, "&gt;1999")</f>
        <v>0.4</v>
      </c>
      <c r="G92" s="0" t="e">
        <f aca="false">COUNTIFS(Data!$D$2:$D$66, "AGI", Data!$H$2:$H$66, "&lt;2000", Data!$M$2:$M$66, "&lt;"&amp;'Cumulative distributions'!$A92)/COUNTIFS(Data!$M$2:$M$66, "&gt;0", Data!$D$2:$D$66, "AGI", Data!$H$2:$H$66, "&lt;2000")</f>
        <v>#DIV/0!</v>
      </c>
      <c r="H92" s="0" t="n">
        <f aca="false">COUNTIFS(Data!$D$2:$D$66, "AGI", Data!$H$2:$H$66, "&gt;1999", Data!$M$2:$M$66, "&lt;"&amp;'Cumulative distributions'!$A92)/COUNTIFS(Data!$M$2:$M$66, "&gt;0", Data!$D$2:$D$66, "AGI", Data!$H$2:$H$66, "&gt;1999")</f>
        <v>0.846153846153846</v>
      </c>
      <c r="I92" s="0" t="n">
        <f aca="false">COUNTIFS(Data!$D$2:$D$66, "Futurist", Data!$H$2:$H$66, "&lt;2000", Data!$M$2:$M$66, "&lt;"&amp;'Cumulative distributions'!$A92)/COUNTIFS(Data!$M$2:$M$66, "&gt;0", Data!$D$2:$D$66, "Futurist", Data!$H$2:$H$66, "&lt;2000")</f>
        <v>0.625</v>
      </c>
      <c r="J92" s="0" t="n">
        <f aca="false">COUNTIFS(Data!$D$2:$D$66, "Futurist", Data!$H$2:$H$66, "&gt;1999", Data!$M$2:$M$66, "&lt;"&amp;'Cumulative distributions'!$A92)/COUNTIFS(Data!$M$2:$M$66, "&gt;0", Data!$D$2:$D$66, "Futurist", Data!$H$2:$H$66, "&gt;1999")</f>
        <v>0.714285714285714</v>
      </c>
      <c r="K92" s="0" t="n">
        <f aca="false">COUNTIFS(Data!$D$2:$D$66, "Other", Data!$H$2:$H$66, "&lt;2000", Data!$M$2:$M$66, "&lt;"&amp;'Cumulative distributions'!$A92)/COUNTIFS(Data!$M$2:$M$66, "&gt;0", Data!$D$2:$D$66, "Other", Data!$H$2:$H$66, "&lt;2000")</f>
        <v>0.666666666666667</v>
      </c>
      <c r="L92" s="0" t="n">
        <f aca="false">COUNTIFS(Data!$D$2:$D$66, "Other", Data!$H$2:$H$66, "&gt;1999", Data!$M$2:$M$66, "&lt;"&amp;'Cumulative distributions'!$A92)/COUNTIFS(Data!$M$2:$M$66, "&gt;0", Data!$D$2:$D$66, "Other", Data!$H$2:$H$66, "&gt;1999")</f>
        <v>0.2</v>
      </c>
      <c r="N92" s="0" t="n">
        <f aca="false">COUNTIFS(Data!$D$2:$D$66, "AGI", Data!$M$2:$M$66, "&lt;"&amp;'Cumulative distributions'!$A92)/COUNTIFS(Data!$M$2:$M$66, "&gt;0", Data!$D$2:$D$66, "AGI")</f>
        <v>0.846153846153846</v>
      </c>
      <c r="O92" s="0" t="n">
        <f aca="false">COUNTIFS(Data!$D$2:$D$66, "AI", Data!$M$2:$M$66, "&lt;"&amp;'Cumulative distributions'!$A92)/COUNTIFS(Data!$M$2:$M$66, "&gt;0", Data!$D$2:$D$66, "AI")</f>
        <v>0.590909090909091</v>
      </c>
      <c r="P92" s="0" t="n">
        <f aca="false">COUNTIFS(Data!$D$2:$D$66, "Futurist", Data!$M$2:$M$66, "&lt;"&amp;'Cumulative distributions'!$A92)/COUNTIFS(Data!$M$2:$M$66, "&gt;0", Data!$D$2:$D$66, "Futurist")</f>
        <v>0.666666666666667</v>
      </c>
      <c r="Q92" s="0" t="n">
        <f aca="false">COUNTIFS(Data!$D$2:$D$66, "Other", Data!$M$2:$M$66, "&lt;"&amp;'Cumulative distributions'!$A92)/COUNTIFS(Data!$M$2:$M$66, "&gt;0", Data!$D$2:$D$66, "Other")</f>
        <v>0.375</v>
      </c>
      <c r="S92" s="0" t="n">
        <f aca="false">COUNTIFS(Data!$H$2:$H$66, "&lt;2000", Data!$M$2:$M$66, "&lt;"&amp;'Cumulative distributions'!$A92)/COUNTIFS(Data!$M$2:$M$66, "&gt;0", Data!$H$2:$H$66, "&lt;2000")</f>
        <v>0.777777777777778</v>
      </c>
      <c r="T92" s="0" t="n">
        <f aca="false">COUNTIFS(Data!$H$2:$H$66, "&gt;1999", Data!$M$2:$M$66, "&lt;"&amp;'Cumulative distributions'!$A92)/COUNTIFS(Data!$M$2:$M$66, "&gt;0", Data!$H$2:$H$66, "&gt;1999")</f>
        <v>0.575</v>
      </c>
      <c r="V92" s="0" t="n">
        <f aca="false">COUNTIFS(Data!$AD$2:$AD$66, 1, Data!$H$2:$H$66, "&gt;1999", Data!$M$2:$M$66, "&lt;"&amp;'Cumulative distributions'!$A92)/COUNTIFS(Data!$M$2:$M$66, "&gt;0", Data!$AD$2:$AD$66, 1, Data!$H$2:$H$66, "&gt;1999")</f>
        <v>0.545454545454546</v>
      </c>
      <c r="W92" s="0" t="n">
        <f aca="false">COUNTIFS(Data!$AD$2:$AD$66, 0, Data!$H$2:$H$66, "&gt;1999", Data!$M$2:$M$66, "&lt;"&amp;'Cumulative distributions'!$A92)/COUNTIFS(Data!$M$2:$M$66, "&gt;0", Data!$AD$2:$AD$66, 0, Data!$H$2:$H$66, "&gt;1999")</f>
        <v>0.636363636363636</v>
      </c>
      <c r="AH92" s="0" t="n">
        <f aca="false">IF(AND(V92&gt;0.1, (NOT(V91&gt;0.1))), A92, AH91)</f>
        <v>2026</v>
      </c>
    </row>
    <row r="93" customFormat="false" ht="12" hidden="false" customHeight="false" outlineLevel="0" collapsed="false">
      <c r="A93" s="0" t="n">
        <v>2051</v>
      </c>
      <c r="B93" s="0" t="n">
        <f aca="false">COUNTIF(Data!$M$2:$M$66, "&lt;" &amp; A93)/COUNT(Data!$M$2:$M$66)</f>
        <v>0.689655172413793</v>
      </c>
      <c r="C93" s="0" t="n">
        <f aca="false">COUNTIF(Data!$L$2:$L$66, "&lt;" &amp; A93)/COUNT(Data!$L$2:$L$66)</f>
        <v>0.735849056603773</v>
      </c>
      <c r="E93" s="0" t="n">
        <f aca="false">COUNTIFS(Data!$D$2:$D$66, "AI", Data!$H$2:$H$66, "&lt;2000", Data!$M$2:$M$66, "&lt;"&amp;'Cumulative distributions'!$A93)/COUNTIFS(Data!$M$2:$M$66, "&gt;0", Data!$D$2:$D$66, "AI", Data!$H$2:$H$66, "&lt;2000")</f>
        <v>1</v>
      </c>
      <c r="F93" s="0" t="n">
        <f aca="false">COUNTIFS(Data!$D$2:$D$66, "AI", Data!$H$2:$H$66, "&gt;1999", Data!$M$2:$M$66, "&lt;"&amp;'Cumulative distributions'!$A93)/COUNTIFS(Data!$M$2:$M$66, "&gt;0", Data!$D$2:$D$66, "AI", Data!$H$2:$H$66, "&gt;1999")</f>
        <v>0.533333333333333</v>
      </c>
      <c r="G93" s="0" t="e">
        <f aca="false">COUNTIFS(Data!$D$2:$D$66, "AGI", Data!$H$2:$H$66, "&lt;2000", Data!$M$2:$M$66, "&lt;"&amp;'Cumulative distributions'!$A93)/COUNTIFS(Data!$M$2:$M$66, "&gt;0", Data!$D$2:$D$66, "AGI", Data!$H$2:$H$66, "&lt;2000")</f>
        <v>#DIV/0!</v>
      </c>
      <c r="H93" s="0" t="n">
        <f aca="false">COUNTIFS(Data!$D$2:$D$66, "AGI", Data!$H$2:$H$66, "&gt;1999", Data!$M$2:$M$66, "&lt;"&amp;'Cumulative distributions'!$A93)/COUNTIFS(Data!$M$2:$M$66, "&gt;0", Data!$D$2:$D$66, "AGI", Data!$H$2:$H$66, "&gt;1999")</f>
        <v>0.846153846153846</v>
      </c>
      <c r="I93" s="0" t="n">
        <f aca="false">COUNTIFS(Data!$D$2:$D$66, "Futurist", Data!$H$2:$H$66, "&lt;2000", Data!$M$2:$M$66, "&lt;"&amp;'Cumulative distributions'!$A93)/COUNTIFS(Data!$M$2:$M$66, "&gt;0", Data!$D$2:$D$66, "Futurist", Data!$H$2:$H$66, "&lt;2000")</f>
        <v>0.75</v>
      </c>
      <c r="J93" s="0" t="n">
        <f aca="false">COUNTIFS(Data!$D$2:$D$66, "Futurist", Data!$H$2:$H$66, "&gt;1999", Data!$M$2:$M$66, "&lt;"&amp;'Cumulative distributions'!$A93)/COUNTIFS(Data!$M$2:$M$66, "&gt;0", Data!$D$2:$D$66, "Futurist", Data!$H$2:$H$66, "&gt;1999")</f>
        <v>0.714285714285714</v>
      </c>
      <c r="K93" s="0" t="n">
        <f aca="false">COUNTIFS(Data!$D$2:$D$66, "Other", Data!$H$2:$H$66, "&lt;2000", Data!$M$2:$M$66, "&lt;"&amp;'Cumulative distributions'!$A93)/COUNTIFS(Data!$M$2:$M$66, "&gt;0", Data!$D$2:$D$66, "Other", Data!$H$2:$H$66, "&lt;2000")</f>
        <v>0.666666666666667</v>
      </c>
      <c r="L93" s="0" t="n">
        <f aca="false">COUNTIFS(Data!$D$2:$D$66, "Other", Data!$H$2:$H$66, "&gt;1999", Data!$M$2:$M$66, "&lt;"&amp;'Cumulative distributions'!$A93)/COUNTIFS(Data!$M$2:$M$66, "&gt;0", Data!$D$2:$D$66, "Other", Data!$H$2:$H$66, "&gt;1999")</f>
        <v>0.2</v>
      </c>
      <c r="N93" s="0" t="n">
        <f aca="false">COUNTIFS(Data!$D$2:$D$66, "AGI", Data!$M$2:$M$66, "&lt;"&amp;'Cumulative distributions'!$A93)/COUNTIFS(Data!$M$2:$M$66, "&gt;0", Data!$D$2:$D$66, "AGI")</f>
        <v>0.846153846153846</v>
      </c>
      <c r="O93" s="0" t="n">
        <f aca="false">COUNTIFS(Data!$D$2:$D$66, "AI", Data!$M$2:$M$66, "&lt;"&amp;'Cumulative distributions'!$A93)/COUNTIFS(Data!$M$2:$M$66, "&gt;0", Data!$D$2:$D$66, "AI")</f>
        <v>0.681818181818182</v>
      </c>
      <c r="P93" s="0" t="n">
        <f aca="false">COUNTIFS(Data!$D$2:$D$66, "Futurist", Data!$M$2:$M$66, "&lt;"&amp;'Cumulative distributions'!$A93)/COUNTIFS(Data!$M$2:$M$66, "&gt;0", Data!$D$2:$D$66, "Futurist")</f>
        <v>0.733333333333333</v>
      </c>
      <c r="Q93" s="0" t="n">
        <f aca="false">COUNTIFS(Data!$D$2:$D$66, "Other", Data!$M$2:$M$66, "&lt;"&amp;'Cumulative distributions'!$A93)/COUNTIFS(Data!$M$2:$M$66, "&gt;0", Data!$D$2:$D$66, "Other")</f>
        <v>0.375</v>
      </c>
      <c r="S93" s="0" t="n">
        <f aca="false">COUNTIFS(Data!$H$2:$H$66, "&lt;2000", Data!$M$2:$M$66, "&lt;"&amp;'Cumulative distributions'!$A93)/COUNTIFS(Data!$M$2:$M$66, "&gt;0", Data!$H$2:$H$66, "&lt;2000")</f>
        <v>0.833333333333333</v>
      </c>
      <c r="T93" s="0" t="n">
        <f aca="false">COUNTIFS(Data!$H$2:$H$66, "&gt;1999", Data!$M$2:$M$66, "&lt;"&amp;'Cumulative distributions'!$A93)/COUNTIFS(Data!$M$2:$M$66, "&gt;0", Data!$H$2:$H$66, "&gt;1999")</f>
        <v>0.625</v>
      </c>
      <c r="V93" s="0" t="n">
        <f aca="false">COUNTIFS(Data!$AD$2:$AD$66, 1, Data!$H$2:$H$66, "&gt;1999", Data!$M$2:$M$66, "&lt;"&amp;'Cumulative distributions'!$A93)/COUNTIFS(Data!$M$2:$M$66, "&gt;0", Data!$AD$2:$AD$66, 1, Data!$H$2:$H$66, "&gt;1999")</f>
        <v>0.590909090909091</v>
      </c>
      <c r="W93" s="0" t="n">
        <f aca="false">COUNTIFS(Data!$AD$2:$AD$66, 0, Data!$H$2:$H$66, "&gt;1999", Data!$M$2:$M$66, "&lt;"&amp;'Cumulative distributions'!$A93)/COUNTIFS(Data!$M$2:$M$66, "&gt;0", Data!$AD$2:$AD$66, 0, Data!$H$2:$H$66, "&gt;1999")</f>
        <v>0.727272727272727</v>
      </c>
      <c r="AH93" s="0" t="n">
        <f aca="false">IF(AND(V93&gt;0.1, (NOT(V92&gt;0.1))), A93, AH92)</f>
        <v>2026</v>
      </c>
    </row>
    <row r="94" customFormat="false" ht="12" hidden="false" customHeight="false" outlineLevel="0" collapsed="false">
      <c r="A94" s="0" t="n">
        <v>2052</v>
      </c>
      <c r="B94" s="0" t="n">
        <f aca="false">COUNTIF(Data!$M$2:$M$66, "&lt;" &amp; A94)/COUNT(Data!$M$2:$M$66)</f>
        <v>0.689655172413793</v>
      </c>
      <c r="C94" s="0" t="n">
        <f aca="false">COUNTIF(Data!$L$2:$L$66, "&lt;" &amp; A94)/COUNT(Data!$L$2:$L$66)</f>
        <v>0.735849056603773</v>
      </c>
      <c r="E94" s="0" t="n">
        <f aca="false">COUNTIFS(Data!$D$2:$D$66, "AI", Data!$H$2:$H$66, "&lt;2000", Data!$M$2:$M$66, "&lt;"&amp;'Cumulative distributions'!$A94)/COUNTIFS(Data!$M$2:$M$66, "&gt;0", Data!$D$2:$D$66, "AI", Data!$H$2:$H$66, "&lt;2000")</f>
        <v>1</v>
      </c>
      <c r="F94" s="0" t="n">
        <f aca="false">COUNTIFS(Data!$D$2:$D$66, "AI", Data!$H$2:$H$66, "&gt;1999", Data!$M$2:$M$66, "&lt;"&amp;'Cumulative distributions'!$A94)/COUNTIFS(Data!$M$2:$M$66, "&gt;0", Data!$D$2:$D$66, "AI", Data!$H$2:$H$66, "&gt;1999")</f>
        <v>0.533333333333333</v>
      </c>
      <c r="G94" s="0" t="e">
        <f aca="false">COUNTIFS(Data!$D$2:$D$66, "AGI", Data!$H$2:$H$66, "&lt;2000", Data!$M$2:$M$66, "&lt;"&amp;'Cumulative distributions'!$A94)/COUNTIFS(Data!$M$2:$M$66, "&gt;0", Data!$D$2:$D$66, "AGI", Data!$H$2:$H$66, "&lt;2000")</f>
        <v>#DIV/0!</v>
      </c>
      <c r="H94" s="0" t="n">
        <f aca="false">COUNTIFS(Data!$D$2:$D$66, "AGI", Data!$H$2:$H$66, "&gt;1999", Data!$M$2:$M$66, "&lt;"&amp;'Cumulative distributions'!$A94)/COUNTIFS(Data!$M$2:$M$66, "&gt;0", Data!$D$2:$D$66, "AGI", Data!$H$2:$H$66, "&gt;1999")</f>
        <v>0.846153846153846</v>
      </c>
      <c r="I94" s="0" t="n">
        <f aca="false">COUNTIFS(Data!$D$2:$D$66, "Futurist", Data!$H$2:$H$66, "&lt;2000", Data!$M$2:$M$66, "&lt;"&amp;'Cumulative distributions'!$A94)/COUNTIFS(Data!$M$2:$M$66, "&gt;0", Data!$D$2:$D$66, "Futurist", Data!$H$2:$H$66, "&lt;2000")</f>
        <v>0.75</v>
      </c>
      <c r="J94" s="0" t="n">
        <f aca="false">COUNTIFS(Data!$D$2:$D$66, "Futurist", Data!$H$2:$H$66, "&gt;1999", Data!$M$2:$M$66, "&lt;"&amp;'Cumulative distributions'!$A94)/COUNTIFS(Data!$M$2:$M$66, "&gt;0", Data!$D$2:$D$66, "Futurist", Data!$H$2:$H$66, "&gt;1999")</f>
        <v>0.714285714285714</v>
      </c>
      <c r="K94" s="0" t="n">
        <f aca="false">COUNTIFS(Data!$D$2:$D$66, "Other", Data!$H$2:$H$66, "&lt;2000", Data!$M$2:$M$66, "&lt;"&amp;'Cumulative distributions'!$A94)/COUNTIFS(Data!$M$2:$M$66, "&gt;0", Data!$D$2:$D$66, "Other", Data!$H$2:$H$66, "&lt;2000")</f>
        <v>0.666666666666667</v>
      </c>
      <c r="L94" s="0" t="n">
        <f aca="false">COUNTIFS(Data!$D$2:$D$66, "Other", Data!$H$2:$H$66, "&gt;1999", Data!$M$2:$M$66, "&lt;"&amp;'Cumulative distributions'!$A94)/COUNTIFS(Data!$M$2:$M$66, "&gt;0", Data!$D$2:$D$66, "Other", Data!$H$2:$H$66, "&gt;1999")</f>
        <v>0.2</v>
      </c>
      <c r="N94" s="0" t="n">
        <f aca="false">COUNTIFS(Data!$D$2:$D$66, "AGI", Data!$M$2:$M$66, "&lt;"&amp;'Cumulative distributions'!$A94)/COUNTIFS(Data!$M$2:$M$66, "&gt;0", Data!$D$2:$D$66, "AGI")</f>
        <v>0.846153846153846</v>
      </c>
      <c r="O94" s="0" t="n">
        <f aca="false">COUNTIFS(Data!$D$2:$D$66, "AI", Data!$M$2:$M$66, "&lt;"&amp;'Cumulative distributions'!$A94)/COUNTIFS(Data!$M$2:$M$66, "&gt;0", Data!$D$2:$D$66, "AI")</f>
        <v>0.681818181818182</v>
      </c>
      <c r="P94" s="0" t="n">
        <f aca="false">COUNTIFS(Data!$D$2:$D$66, "Futurist", Data!$M$2:$M$66, "&lt;"&amp;'Cumulative distributions'!$A94)/COUNTIFS(Data!$M$2:$M$66, "&gt;0", Data!$D$2:$D$66, "Futurist")</f>
        <v>0.733333333333333</v>
      </c>
      <c r="Q94" s="0" t="n">
        <f aca="false">COUNTIFS(Data!$D$2:$D$66, "Other", Data!$M$2:$M$66, "&lt;"&amp;'Cumulative distributions'!$A94)/COUNTIFS(Data!$M$2:$M$66, "&gt;0", Data!$D$2:$D$66, "Other")</f>
        <v>0.375</v>
      </c>
      <c r="S94" s="0" t="n">
        <f aca="false">COUNTIFS(Data!$H$2:$H$66, "&lt;2000", Data!$M$2:$M$66, "&lt;"&amp;'Cumulative distributions'!$A94)/COUNTIFS(Data!$M$2:$M$66, "&gt;0", Data!$H$2:$H$66, "&lt;2000")</f>
        <v>0.833333333333333</v>
      </c>
      <c r="T94" s="0" t="n">
        <f aca="false">COUNTIFS(Data!$H$2:$H$66, "&gt;1999", Data!$M$2:$M$66, "&lt;"&amp;'Cumulative distributions'!$A94)/COUNTIFS(Data!$M$2:$M$66, "&gt;0", Data!$H$2:$H$66, "&gt;1999")</f>
        <v>0.625</v>
      </c>
      <c r="V94" s="0" t="n">
        <f aca="false">COUNTIFS(Data!$AD$2:$AD$66, 1, Data!$H$2:$H$66, "&gt;1999", Data!$M$2:$M$66, "&lt;"&amp;'Cumulative distributions'!$A94)/COUNTIFS(Data!$M$2:$M$66, "&gt;0", Data!$AD$2:$AD$66, 1, Data!$H$2:$H$66, "&gt;1999")</f>
        <v>0.590909090909091</v>
      </c>
      <c r="W94" s="0" t="n">
        <f aca="false">COUNTIFS(Data!$AD$2:$AD$66, 0, Data!$H$2:$H$66, "&gt;1999", Data!$M$2:$M$66, "&lt;"&amp;'Cumulative distributions'!$A94)/COUNTIFS(Data!$M$2:$M$66, "&gt;0", Data!$AD$2:$AD$66, 0, Data!$H$2:$H$66, "&gt;1999")</f>
        <v>0.727272727272727</v>
      </c>
      <c r="AH94" s="0" t="n">
        <f aca="false">IF(AND(V94&gt;0.1, (NOT(V93&gt;0.1))), A94, AH93)</f>
        <v>2026</v>
      </c>
    </row>
    <row r="95" customFormat="false" ht="12" hidden="false" customHeight="false" outlineLevel="0" collapsed="false">
      <c r="A95" s="0" t="n">
        <v>2053</v>
      </c>
      <c r="B95" s="0" t="n">
        <f aca="false">COUNTIF(Data!$M$2:$M$66, "&lt;" &amp; A95)/COUNT(Data!$M$2:$M$66)</f>
        <v>0.706896551724138</v>
      </c>
      <c r="C95" s="0" t="n">
        <f aca="false">COUNTIF(Data!$L$2:$L$66, "&lt;" &amp; A95)/COUNT(Data!$L$2:$L$66)</f>
        <v>0.773584905660378</v>
      </c>
      <c r="E95" s="0" t="n">
        <f aca="false">COUNTIFS(Data!$D$2:$D$66, "AI", Data!$H$2:$H$66, "&lt;2000", Data!$M$2:$M$66, "&lt;"&amp;'Cumulative distributions'!$A95)/COUNTIFS(Data!$M$2:$M$66, "&gt;0", Data!$D$2:$D$66, "AI", Data!$H$2:$H$66, "&lt;2000")</f>
        <v>1</v>
      </c>
      <c r="F95" s="0" t="n">
        <f aca="false">COUNTIFS(Data!$D$2:$D$66, "AI", Data!$H$2:$H$66, "&gt;1999", Data!$M$2:$M$66, "&lt;"&amp;'Cumulative distributions'!$A95)/COUNTIFS(Data!$M$2:$M$66, "&gt;0", Data!$D$2:$D$66, "AI", Data!$H$2:$H$66, "&gt;1999")</f>
        <v>0.533333333333333</v>
      </c>
      <c r="G95" s="0" t="e">
        <f aca="false">COUNTIFS(Data!$D$2:$D$66, "AGI", Data!$H$2:$H$66, "&lt;2000", Data!$M$2:$M$66, "&lt;"&amp;'Cumulative distributions'!$A95)/COUNTIFS(Data!$M$2:$M$66, "&gt;0", Data!$D$2:$D$66, "AGI", Data!$H$2:$H$66, "&lt;2000")</f>
        <v>#DIV/0!</v>
      </c>
      <c r="H95" s="0" t="n">
        <f aca="false">COUNTIFS(Data!$D$2:$D$66, "AGI", Data!$H$2:$H$66, "&gt;1999", Data!$M$2:$M$66, "&lt;"&amp;'Cumulative distributions'!$A95)/COUNTIFS(Data!$M$2:$M$66, "&gt;0", Data!$D$2:$D$66, "AGI", Data!$H$2:$H$66, "&gt;1999")</f>
        <v>0.923076923076923</v>
      </c>
      <c r="I95" s="0" t="n">
        <f aca="false">COUNTIFS(Data!$D$2:$D$66, "Futurist", Data!$H$2:$H$66, "&lt;2000", Data!$M$2:$M$66, "&lt;"&amp;'Cumulative distributions'!$A95)/COUNTIFS(Data!$M$2:$M$66, "&gt;0", Data!$D$2:$D$66, "Futurist", Data!$H$2:$H$66, "&lt;2000")</f>
        <v>0.75</v>
      </c>
      <c r="J95" s="0" t="n">
        <f aca="false">COUNTIFS(Data!$D$2:$D$66, "Futurist", Data!$H$2:$H$66, "&gt;1999", Data!$M$2:$M$66, "&lt;"&amp;'Cumulative distributions'!$A95)/COUNTIFS(Data!$M$2:$M$66, "&gt;0", Data!$D$2:$D$66, "Futurist", Data!$H$2:$H$66, "&gt;1999")</f>
        <v>0.714285714285714</v>
      </c>
      <c r="K95" s="0" t="n">
        <f aca="false">COUNTIFS(Data!$D$2:$D$66, "Other", Data!$H$2:$H$66, "&lt;2000", Data!$M$2:$M$66, "&lt;"&amp;'Cumulative distributions'!$A95)/COUNTIFS(Data!$M$2:$M$66, "&gt;0", Data!$D$2:$D$66, "Other", Data!$H$2:$H$66, "&lt;2000")</f>
        <v>0.666666666666667</v>
      </c>
      <c r="L95" s="0" t="n">
        <f aca="false">COUNTIFS(Data!$D$2:$D$66, "Other", Data!$H$2:$H$66, "&gt;1999", Data!$M$2:$M$66, "&lt;"&amp;'Cumulative distributions'!$A95)/COUNTIFS(Data!$M$2:$M$66, "&gt;0", Data!$D$2:$D$66, "Other", Data!$H$2:$H$66, "&gt;1999")</f>
        <v>0.2</v>
      </c>
      <c r="N95" s="0" t="n">
        <f aca="false">COUNTIFS(Data!$D$2:$D$66, "AGI", Data!$M$2:$M$66, "&lt;"&amp;'Cumulative distributions'!$A95)/COUNTIFS(Data!$M$2:$M$66, "&gt;0", Data!$D$2:$D$66, "AGI")</f>
        <v>0.923076923076923</v>
      </c>
      <c r="O95" s="0" t="n">
        <f aca="false">COUNTIFS(Data!$D$2:$D$66, "AI", Data!$M$2:$M$66, "&lt;"&amp;'Cumulative distributions'!$A95)/COUNTIFS(Data!$M$2:$M$66, "&gt;0", Data!$D$2:$D$66, "AI")</f>
        <v>0.681818181818182</v>
      </c>
      <c r="P95" s="0" t="n">
        <f aca="false">COUNTIFS(Data!$D$2:$D$66, "Futurist", Data!$M$2:$M$66, "&lt;"&amp;'Cumulative distributions'!$A95)/COUNTIFS(Data!$M$2:$M$66, "&gt;0", Data!$D$2:$D$66, "Futurist")</f>
        <v>0.733333333333333</v>
      </c>
      <c r="Q95" s="0" t="n">
        <f aca="false">COUNTIFS(Data!$D$2:$D$66, "Other", Data!$M$2:$M$66, "&lt;"&amp;'Cumulative distributions'!$A95)/COUNTIFS(Data!$M$2:$M$66, "&gt;0", Data!$D$2:$D$66, "Other")</f>
        <v>0.375</v>
      </c>
      <c r="S95" s="0" t="n">
        <f aca="false">COUNTIFS(Data!$H$2:$H$66, "&lt;2000", Data!$M$2:$M$66, "&lt;"&amp;'Cumulative distributions'!$A95)/COUNTIFS(Data!$M$2:$M$66, "&gt;0", Data!$H$2:$H$66, "&lt;2000")</f>
        <v>0.833333333333333</v>
      </c>
      <c r="T95" s="0" t="n">
        <f aca="false">COUNTIFS(Data!$H$2:$H$66, "&gt;1999", Data!$M$2:$M$66, "&lt;"&amp;'Cumulative distributions'!$A95)/COUNTIFS(Data!$M$2:$M$66, "&gt;0", Data!$H$2:$H$66, "&gt;1999")</f>
        <v>0.65</v>
      </c>
      <c r="V95" s="0" t="n">
        <f aca="false">COUNTIFS(Data!$AD$2:$AD$66, 1, Data!$H$2:$H$66, "&gt;1999", Data!$M$2:$M$66, "&lt;"&amp;'Cumulative distributions'!$A95)/COUNTIFS(Data!$M$2:$M$66, "&gt;0", Data!$AD$2:$AD$66, 1, Data!$H$2:$H$66, "&gt;1999")</f>
        <v>0.636363636363636</v>
      </c>
      <c r="W95" s="0" t="n">
        <f aca="false">COUNTIFS(Data!$AD$2:$AD$66, 0, Data!$H$2:$H$66, "&gt;1999", Data!$M$2:$M$66, "&lt;"&amp;'Cumulative distributions'!$A95)/COUNTIFS(Data!$M$2:$M$66, "&gt;0", Data!$AD$2:$AD$66, 0, Data!$H$2:$H$66, "&gt;1999")</f>
        <v>0.727272727272727</v>
      </c>
      <c r="AH95" s="0" t="n">
        <f aca="false">IF(AND(V95&gt;0.1, (NOT(V94&gt;0.1))), A95, AH94)</f>
        <v>2026</v>
      </c>
    </row>
    <row r="96" customFormat="false" ht="12" hidden="false" customHeight="false" outlineLevel="0" collapsed="false">
      <c r="A96" s="0" t="n">
        <v>2054</v>
      </c>
      <c r="B96" s="0" t="n">
        <f aca="false">COUNTIF(Data!$M$2:$M$66, "&lt;" &amp; A96)/COUNT(Data!$M$2:$M$66)</f>
        <v>0.706896551724138</v>
      </c>
      <c r="C96" s="0" t="n">
        <f aca="false">COUNTIF(Data!$L$2:$L$66, "&lt;" &amp; A96)/COUNT(Data!$L$2:$L$66)</f>
        <v>0.773584905660378</v>
      </c>
      <c r="E96" s="0" t="n">
        <f aca="false">COUNTIFS(Data!$D$2:$D$66, "AI", Data!$H$2:$H$66, "&lt;2000", Data!$M$2:$M$66, "&lt;"&amp;'Cumulative distributions'!$A96)/COUNTIFS(Data!$M$2:$M$66, "&gt;0", Data!$D$2:$D$66, "AI", Data!$H$2:$H$66, "&lt;2000")</f>
        <v>1</v>
      </c>
      <c r="F96" s="0" t="n">
        <f aca="false">COUNTIFS(Data!$D$2:$D$66, "AI", Data!$H$2:$H$66, "&gt;1999", Data!$M$2:$M$66, "&lt;"&amp;'Cumulative distributions'!$A96)/COUNTIFS(Data!$M$2:$M$66, "&gt;0", Data!$D$2:$D$66, "AI", Data!$H$2:$H$66, "&gt;1999")</f>
        <v>0.533333333333333</v>
      </c>
      <c r="G96" s="0" t="e">
        <f aca="false">COUNTIFS(Data!$D$2:$D$66, "AGI", Data!$H$2:$H$66, "&lt;2000", Data!$M$2:$M$66, "&lt;"&amp;'Cumulative distributions'!$A96)/COUNTIFS(Data!$M$2:$M$66, "&gt;0", Data!$D$2:$D$66, "AGI", Data!$H$2:$H$66, "&lt;2000")</f>
        <v>#DIV/0!</v>
      </c>
      <c r="H96" s="0" t="n">
        <f aca="false">COUNTIFS(Data!$D$2:$D$66, "AGI", Data!$H$2:$H$66, "&gt;1999", Data!$M$2:$M$66, "&lt;"&amp;'Cumulative distributions'!$A96)/COUNTIFS(Data!$M$2:$M$66, "&gt;0", Data!$D$2:$D$66, "AGI", Data!$H$2:$H$66, "&gt;1999")</f>
        <v>0.923076923076923</v>
      </c>
      <c r="I96" s="0" t="n">
        <f aca="false">COUNTIFS(Data!$D$2:$D$66, "Futurist", Data!$H$2:$H$66, "&lt;2000", Data!$M$2:$M$66, "&lt;"&amp;'Cumulative distributions'!$A96)/COUNTIFS(Data!$M$2:$M$66, "&gt;0", Data!$D$2:$D$66, "Futurist", Data!$H$2:$H$66, "&lt;2000")</f>
        <v>0.75</v>
      </c>
      <c r="J96" s="0" t="n">
        <f aca="false">COUNTIFS(Data!$D$2:$D$66, "Futurist", Data!$H$2:$H$66, "&gt;1999", Data!$M$2:$M$66, "&lt;"&amp;'Cumulative distributions'!$A96)/COUNTIFS(Data!$M$2:$M$66, "&gt;0", Data!$D$2:$D$66, "Futurist", Data!$H$2:$H$66, "&gt;1999")</f>
        <v>0.714285714285714</v>
      </c>
      <c r="K96" s="0" t="n">
        <f aca="false">COUNTIFS(Data!$D$2:$D$66, "Other", Data!$H$2:$H$66, "&lt;2000", Data!$M$2:$M$66, "&lt;"&amp;'Cumulative distributions'!$A96)/COUNTIFS(Data!$M$2:$M$66, "&gt;0", Data!$D$2:$D$66, "Other", Data!$H$2:$H$66, "&lt;2000")</f>
        <v>0.666666666666667</v>
      </c>
      <c r="L96" s="0" t="n">
        <f aca="false">COUNTIFS(Data!$D$2:$D$66, "Other", Data!$H$2:$H$66, "&gt;1999", Data!$M$2:$M$66, "&lt;"&amp;'Cumulative distributions'!$A96)/COUNTIFS(Data!$M$2:$M$66, "&gt;0", Data!$D$2:$D$66, "Other", Data!$H$2:$H$66, "&gt;1999")</f>
        <v>0.2</v>
      </c>
      <c r="N96" s="0" t="n">
        <f aca="false">COUNTIFS(Data!$D$2:$D$66, "AGI", Data!$M$2:$M$66, "&lt;"&amp;'Cumulative distributions'!$A96)/COUNTIFS(Data!$M$2:$M$66, "&gt;0", Data!$D$2:$D$66, "AGI")</f>
        <v>0.923076923076923</v>
      </c>
      <c r="O96" s="0" t="n">
        <f aca="false">COUNTIFS(Data!$D$2:$D$66, "AI", Data!$M$2:$M$66, "&lt;"&amp;'Cumulative distributions'!$A96)/COUNTIFS(Data!$M$2:$M$66, "&gt;0", Data!$D$2:$D$66, "AI")</f>
        <v>0.681818181818182</v>
      </c>
      <c r="P96" s="0" t="n">
        <f aca="false">COUNTIFS(Data!$D$2:$D$66, "Futurist", Data!$M$2:$M$66, "&lt;"&amp;'Cumulative distributions'!$A96)/COUNTIFS(Data!$M$2:$M$66, "&gt;0", Data!$D$2:$D$66, "Futurist")</f>
        <v>0.733333333333333</v>
      </c>
      <c r="Q96" s="0" t="n">
        <f aca="false">COUNTIFS(Data!$D$2:$D$66, "Other", Data!$M$2:$M$66, "&lt;"&amp;'Cumulative distributions'!$A96)/COUNTIFS(Data!$M$2:$M$66, "&gt;0", Data!$D$2:$D$66, "Other")</f>
        <v>0.375</v>
      </c>
      <c r="S96" s="0" t="n">
        <f aca="false">COUNTIFS(Data!$H$2:$H$66, "&lt;2000", Data!$M$2:$M$66, "&lt;"&amp;'Cumulative distributions'!$A96)/COUNTIFS(Data!$M$2:$M$66, "&gt;0", Data!$H$2:$H$66, "&lt;2000")</f>
        <v>0.833333333333333</v>
      </c>
      <c r="T96" s="0" t="n">
        <f aca="false">COUNTIFS(Data!$H$2:$H$66, "&gt;1999", Data!$M$2:$M$66, "&lt;"&amp;'Cumulative distributions'!$A96)/COUNTIFS(Data!$M$2:$M$66, "&gt;0", Data!$H$2:$H$66, "&gt;1999")</f>
        <v>0.65</v>
      </c>
      <c r="V96" s="0" t="n">
        <f aca="false">COUNTIFS(Data!$AD$2:$AD$66, 1, Data!$H$2:$H$66, "&gt;1999", Data!$M$2:$M$66, "&lt;"&amp;'Cumulative distributions'!$A96)/COUNTIFS(Data!$M$2:$M$66, "&gt;0", Data!$AD$2:$AD$66, 1, Data!$H$2:$H$66, "&gt;1999")</f>
        <v>0.636363636363636</v>
      </c>
      <c r="W96" s="0" t="n">
        <f aca="false">COUNTIFS(Data!$AD$2:$AD$66, 0, Data!$H$2:$H$66, "&gt;1999", Data!$M$2:$M$66, "&lt;"&amp;'Cumulative distributions'!$A96)/COUNTIFS(Data!$M$2:$M$66, "&gt;0", Data!$AD$2:$AD$66, 0, Data!$H$2:$H$66, "&gt;1999")</f>
        <v>0.727272727272727</v>
      </c>
      <c r="AH96" s="0" t="n">
        <f aca="false">IF(AND(V96&gt;0.1, (NOT(V95&gt;0.1))), A96, AH95)</f>
        <v>2026</v>
      </c>
    </row>
    <row r="97" customFormat="false" ht="12" hidden="false" customHeight="false" outlineLevel="0" collapsed="false">
      <c r="A97" s="0" t="n">
        <v>2055</v>
      </c>
      <c r="B97" s="0" t="n">
        <f aca="false">COUNTIF(Data!$M$2:$M$66, "&lt;" &amp; A97)/COUNT(Data!$M$2:$M$66)</f>
        <v>0.724137931034483</v>
      </c>
      <c r="C97" s="0" t="n">
        <f aca="false">COUNTIF(Data!$L$2:$L$66, "&lt;" &amp; A97)/COUNT(Data!$L$2:$L$66)</f>
        <v>0.773584905660378</v>
      </c>
      <c r="E97" s="0" t="n">
        <f aca="false">COUNTIFS(Data!$D$2:$D$66, "AI", Data!$H$2:$H$66, "&lt;2000", Data!$M$2:$M$66, "&lt;"&amp;'Cumulative distributions'!$A97)/COUNTIFS(Data!$M$2:$M$66, "&gt;0", Data!$D$2:$D$66, "AI", Data!$H$2:$H$66, "&lt;2000")</f>
        <v>1</v>
      </c>
      <c r="F97" s="0" t="n">
        <f aca="false">COUNTIFS(Data!$D$2:$D$66, "AI", Data!$H$2:$H$66, "&gt;1999", Data!$M$2:$M$66, "&lt;"&amp;'Cumulative distributions'!$A97)/COUNTIFS(Data!$M$2:$M$66, "&gt;0", Data!$D$2:$D$66, "AI", Data!$H$2:$H$66, "&gt;1999")</f>
        <v>0.533333333333333</v>
      </c>
      <c r="G97" s="0" t="e">
        <f aca="false">COUNTIFS(Data!$D$2:$D$66, "AGI", Data!$H$2:$H$66, "&lt;2000", Data!$M$2:$M$66, "&lt;"&amp;'Cumulative distributions'!$A97)/COUNTIFS(Data!$M$2:$M$66, "&gt;0", Data!$D$2:$D$66, "AGI", Data!$H$2:$H$66, "&lt;2000")</f>
        <v>#DIV/0!</v>
      </c>
      <c r="H97" s="0" t="n">
        <f aca="false">COUNTIFS(Data!$D$2:$D$66, "AGI", Data!$H$2:$H$66, "&gt;1999", Data!$M$2:$M$66, "&lt;"&amp;'Cumulative distributions'!$A97)/COUNTIFS(Data!$M$2:$M$66, "&gt;0", Data!$D$2:$D$66, "AGI", Data!$H$2:$H$66, "&gt;1999")</f>
        <v>0.923076923076923</v>
      </c>
      <c r="I97" s="0" t="n">
        <f aca="false">COUNTIFS(Data!$D$2:$D$66, "Futurist", Data!$H$2:$H$66, "&lt;2000", Data!$M$2:$M$66, "&lt;"&amp;'Cumulative distributions'!$A97)/COUNTIFS(Data!$M$2:$M$66, "&gt;0", Data!$D$2:$D$66, "Futurist", Data!$H$2:$H$66, "&lt;2000")</f>
        <v>0.75</v>
      </c>
      <c r="J97" s="0" t="n">
        <f aca="false">COUNTIFS(Data!$D$2:$D$66, "Futurist", Data!$H$2:$H$66, "&gt;1999", Data!$M$2:$M$66, "&lt;"&amp;'Cumulative distributions'!$A97)/COUNTIFS(Data!$M$2:$M$66, "&gt;0", Data!$D$2:$D$66, "Futurist", Data!$H$2:$H$66, "&gt;1999")</f>
        <v>0.714285714285714</v>
      </c>
      <c r="K97" s="0" t="n">
        <f aca="false">COUNTIFS(Data!$D$2:$D$66, "Other", Data!$H$2:$H$66, "&lt;2000", Data!$M$2:$M$66, "&lt;"&amp;'Cumulative distributions'!$A97)/COUNTIFS(Data!$M$2:$M$66, "&gt;0", Data!$D$2:$D$66, "Other", Data!$H$2:$H$66, "&lt;2000")</f>
        <v>0.666666666666667</v>
      </c>
      <c r="L97" s="0" t="n">
        <f aca="false">COUNTIFS(Data!$D$2:$D$66, "Other", Data!$H$2:$H$66, "&gt;1999", Data!$M$2:$M$66, "&lt;"&amp;'Cumulative distributions'!$A97)/COUNTIFS(Data!$M$2:$M$66, "&gt;0", Data!$D$2:$D$66, "Other", Data!$H$2:$H$66, "&gt;1999")</f>
        <v>0.4</v>
      </c>
      <c r="N97" s="0" t="n">
        <f aca="false">COUNTIFS(Data!$D$2:$D$66, "AGI", Data!$M$2:$M$66, "&lt;"&amp;'Cumulative distributions'!$A97)/COUNTIFS(Data!$M$2:$M$66, "&gt;0", Data!$D$2:$D$66, "AGI")</f>
        <v>0.923076923076923</v>
      </c>
      <c r="O97" s="0" t="n">
        <f aca="false">COUNTIFS(Data!$D$2:$D$66, "AI", Data!$M$2:$M$66, "&lt;"&amp;'Cumulative distributions'!$A97)/COUNTIFS(Data!$M$2:$M$66, "&gt;0", Data!$D$2:$D$66, "AI")</f>
        <v>0.681818181818182</v>
      </c>
      <c r="P97" s="0" t="n">
        <f aca="false">COUNTIFS(Data!$D$2:$D$66, "Futurist", Data!$M$2:$M$66, "&lt;"&amp;'Cumulative distributions'!$A97)/COUNTIFS(Data!$M$2:$M$66, "&gt;0", Data!$D$2:$D$66, "Futurist")</f>
        <v>0.733333333333333</v>
      </c>
      <c r="Q97" s="0" t="n">
        <f aca="false">COUNTIFS(Data!$D$2:$D$66, "Other", Data!$M$2:$M$66, "&lt;"&amp;'Cumulative distributions'!$A97)/COUNTIFS(Data!$M$2:$M$66, "&gt;0", Data!$D$2:$D$66, "Other")</f>
        <v>0.5</v>
      </c>
      <c r="S97" s="0" t="n">
        <f aca="false">COUNTIFS(Data!$H$2:$H$66, "&lt;2000", Data!$M$2:$M$66, "&lt;"&amp;'Cumulative distributions'!$A97)/COUNTIFS(Data!$M$2:$M$66, "&gt;0", Data!$H$2:$H$66, "&lt;2000")</f>
        <v>0.833333333333333</v>
      </c>
      <c r="T97" s="0" t="n">
        <f aca="false">COUNTIFS(Data!$H$2:$H$66, "&gt;1999", Data!$M$2:$M$66, "&lt;"&amp;'Cumulative distributions'!$A97)/COUNTIFS(Data!$M$2:$M$66, "&gt;0", Data!$H$2:$H$66, "&gt;1999")</f>
        <v>0.675</v>
      </c>
      <c r="V97" s="0" t="n">
        <f aca="false">COUNTIFS(Data!$AD$2:$AD$66, 1, Data!$H$2:$H$66, "&gt;1999", Data!$M$2:$M$66, "&lt;"&amp;'Cumulative distributions'!$A97)/COUNTIFS(Data!$M$2:$M$66, "&gt;0", Data!$AD$2:$AD$66, 1, Data!$H$2:$H$66, "&gt;1999")</f>
        <v>0.681818181818182</v>
      </c>
      <c r="W97" s="0" t="n">
        <f aca="false">COUNTIFS(Data!$AD$2:$AD$66, 0, Data!$H$2:$H$66, "&gt;1999", Data!$M$2:$M$66, "&lt;"&amp;'Cumulative distributions'!$A97)/COUNTIFS(Data!$M$2:$M$66, "&gt;0", Data!$AD$2:$AD$66, 0, Data!$H$2:$H$66, "&gt;1999")</f>
        <v>0.727272727272727</v>
      </c>
      <c r="AH97" s="0" t="n">
        <f aca="false">IF(AND(V97&gt;0.1, (NOT(V96&gt;0.1))), A97, AH96)</f>
        <v>2026</v>
      </c>
    </row>
    <row r="98" customFormat="false" ht="12" hidden="false" customHeight="false" outlineLevel="0" collapsed="false">
      <c r="A98" s="0" t="n">
        <v>2056</v>
      </c>
      <c r="B98" s="0" t="n">
        <f aca="false">COUNTIF(Data!$M$2:$M$66, "&lt;" &amp; A98)/COUNT(Data!$M$2:$M$66)</f>
        <v>0.724137931034483</v>
      </c>
      <c r="C98" s="0" t="n">
        <f aca="false">COUNTIF(Data!$L$2:$L$66, "&lt;" &amp; A98)/COUNT(Data!$L$2:$L$66)</f>
        <v>0.773584905660378</v>
      </c>
      <c r="E98" s="0" t="n">
        <f aca="false">COUNTIFS(Data!$D$2:$D$66, "AI", Data!$H$2:$H$66, "&lt;2000", Data!$M$2:$M$66, "&lt;"&amp;'Cumulative distributions'!$A98)/COUNTIFS(Data!$M$2:$M$66, "&gt;0", Data!$D$2:$D$66, "AI", Data!$H$2:$H$66, "&lt;2000")</f>
        <v>1</v>
      </c>
      <c r="F98" s="0" t="n">
        <f aca="false">COUNTIFS(Data!$D$2:$D$66, "AI", Data!$H$2:$H$66, "&gt;1999", Data!$M$2:$M$66, "&lt;"&amp;'Cumulative distributions'!$A98)/COUNTIFS(Data!$M$2:$M$66, "&gt;0", Data!$D$2:$D$66, "AI", Data!$H$2:$H$66, "&gt;1999")</f>
        <v>0.533333333333333</v>
      </c>
      <c r="G98" s="0" t="e">
        <f aca="false">COUNTIFS(Data!$D$2:$D$66, "AGI", Data!$H$2:$H$66, "&lt;2000", Data!$M$2:$M$66, "&lt;"&amp;'Cumulative distributions'!$A98)/COUNTIFS(Data!$M$2:$M$66, "&gt;0", Data!$D$2:$D$66, "AGI", Data!$H$2:$H$66, "&lt;2000")</f>
        <v>#DIV/0!</v>
      </c>
      <c r="H98" s="0" t="n">
        <f aca="false">COUNTIFS(Data!$D$2:$D$66, "AGI", Data!$H$2:$H$66, "&gt;1999", Data!$M$2:$M$66, "&lt;"&amp;'Cumulative distributions'!$A98)/COUNTIFS(Data!$M$2:$M$66, "&gt;0", Data!$D$2:$D$66, "AGI", Data!$H$2:$H$66, "&gt;1999")</f>
        <v>0.923076923076923</v>
      </c>
      <c r="I98" s="0" t="n">
        <f aca="false">COUNTIFS(Data!$D$2:$D$66, "Futurist", Data!$H$2:$H$66, "&lt;2000", Data!$M$2:$M$66, "&lt;"&amp;'Cumulative distributions'!$A98)/COUNTIFS(Data!$M$2:$M$66, "&gt;0", Data!$D$2:$D$66, "Futurist", Data!$H$2:$H$66, "&lt;2000")</f>
        <v>0.75</v>
      </c>
      <c r="J98" s="0" t="n">
        <f aca="false">COUNTIFS(Data!$D$2:$D$66, "Futurist", Data!$H$2:$H$66, "&gt;1999", Data!$M$2:$M$66, "&lt;"&amp;'Cumulative distributions'!$A98)/COUNTIFS(Data!$M$2:$M$66, "&gt;0", Data!$D$2:$D$66, "Futurist", Data!$H$2:$H$66, "&gt;1999")</f>
        <v>0.714285714285714</v>
      </c>
      <c r="K98" s="0" t="n">
        <f aca="false">COUNTIFS(Data!$D$2:$D$66, "Other", Data!$H$2:$H$66, "&lt;2000", Data!$M$2:$M$66, "&lt;"&amp;'Cumulative distributions'!$A98)/COUNTIFS(Data!$M$2:$M$66, "&gt;0", Data!$D$2:$D$66, "Other", Data!$H$2:$H$66, "&lt;2000")</f>
        <v>0.666666666666667</v>
      </c>
      <c r="L98" s="0" t="n">
        <f aca="false">COUNTIFS(Data!$D$2:$D$66, "Other", Data!$H$2:$H$66, "&gt;1999", Data!$M$2:$M$66, "&lt;"&amp;'Cumulative distributions'!$A98)/COUNTIFS(Data!$M$2:$M$66, "&gt;0", Data!$D$2:$D$66, "Other", Data!$H$2:$H$66, "&gt;1999")</f>
        <v>0.4</v>
      </c>
      <c r="N98" s="0" t="n">
        <f aca="false">COUNTIFS(Data!$D$2:$D$66, "AGI", Data!$M$2:$M$66, "&lt;"&amp;'Cumulative distributions'!$A98)/COUNTIFS(Data!$M$2:$M$66, "&gt;0", Data!$D$2:$D$66, "AGI")</f>
        <v>0.923076923076923</v>
      </c>
      <c r="O98" s="0" t="n">
        <f aca="false">COUNTIFS(Data!$D$2:$D$66, "AI", Data!$M$2:$M$66, "&lt;"&amp;'Cumulative distributions'!$A98)/COUNTIFS(Data!$M$2:$M$66, "&gt;0", Data!$D$2:$D$66, "AI")</f>
        <v>0.681818181818182</v>
      </c>
      <c r="P98" s="0" t="n">
        <f aca="false">COUNTIFS(Data!$D$2:$D$66, "Futurist", Data!$M$2:$M$66, "&lt;"&amp;'Cumulative distributions'!$A98)/COUNTIFS(Data!$M$2:$M$66, "&gt;0", Data!$D$2:$D$66, "Futurist")</f>
        <v>0.733333333333333</v>
      </c>
      <c r="Q98" s="0" t="n">
        <f aca="false">COUNTIFS(Data!$D$2:$D$66, "Other", Data!$M$2:$M$66, "&lt;"&amp;'Cumulative distributions'!$A98)/COUNTIFS(Data!$M$2:$M$66, "&gt;0", Data!$D$2:$D$66, "Other")</f>
        <v>0.5</v>
      </c>
      <c r="S98" s="0" t="n">
        <f aca="false">COUNTIFS(Data!$H$2:$H$66, "&lt;2000", Data!$M$2:$M$66, "&lt;"&amp;'Cumulative distributions'!$A98)/COUNTIFS(Data!$M$2:$M$66, "&gt;0", Data!$H$2:$H$66, "&lt;2000")</f>
        <v>0.833333333333333</v>
      </c>
      <c r="T98" s="0" t="n">
        <f aca="false">COUNTIFS(Data!$H$2:$H$66, "&gt;1999", Data!$M$2:$M$66, "&lt;"&amp;'Cumulative distributions'!$A98)/COUNTIFS(Data!$M$2:$M$66, "&gt;0", Data!$H$2:$H$66, "&gt;1999")</f>
        <v>0.675</v>
      </c>
      <c r="V98" s="0" t="n">
        <f aca="false">COUNTIFS(Data!$AD$2:$AD$66, 1, Data!$H$2:$H$66, "&gt;1999", Data!$M$2:$M$66, "&lt;"&amp;'Cumulative distributions'!$A98)/COUNTIFS(Data!$M$2:$M$66, "&gt;0", Data!$AD$2:$AD$66, 1, Data!$H$2:$H$66, "&gt;1999")</f>
        <v>0.681818181818182</v>
      </c>
      <c r="W98" s="0" t="n">
        <f aca="false">COUNTIFS(Data!$AD$2:$AD$66, 0, Data!$H$2:$H$66, "&gt;1999", Data!$M$2:$M$66, "&lt;"&amp;'Cumulative distributions'!$A98)/COUNTIFS(Data!$M$2:$M$66, "&gt;0", Data!$AD$2:$AD$66, 0, Data!$H$2:$H$66, "&gt;1999")</f>
        <v>0.727272727272727</v>
      </c>
      <c r="AH98" s="0" t="n">
        <f aca="false">IF(AND(V98&gt;0.1, (NOT(V97&gt;0.1))), A98, AH97)</f>
        <v>2026</v>
      </c>
    </row>
    <row r="99" customFormat="false" ht="12" hidden="false" customHeight="false" outlineLevel="0" collapsed="false">
      <c r="A99" s="0" t="n">
        <v>2057</v>
      </c>
      <c r="B99" s="0" t="n">
        <f aca="false">COUNTIF(Data!$M$2:$M$66, "&lt;" &amp; A99)/COUNT(Data!$M$2:$M$66)</f>
        <v>0.724137931034483</v>
      </c>
      <c r="C99" s="0" t="n">
        <f aca="false">COUNTIF(Data!$L$2:$L$66, "&lt;" &amp; A99)/COUNT(Data!$L$2:$L$66)</f>
        <v>0.773584905660378</v>
      </c>
      <c r="E99" s="0" t="n">
        <f aca="false">COUNTIFS(Data!$D$2:$D$66, "AI", Data!$H$2:$H$66, "&lt;2000", Data!$M$2:$M$66, "&lt;"&amp;'Cumulative distributions'!$A99)/COUNTIFS(Data!$M$2:$M$66, "&gt;0", Data!$D$2:$D$66, "AI", Data!$H$2:$H$66, "&lt;2000")</f>
        <v>1</v>
      </c>
      <c r="F99" s="0" t="n">
        <f aca="false">COUNTIFS(Data!$D$2:$D$66, "AI", Data!$H$2:$H$66, "&gt;1999", Data!$M$2:$M$66, "&lt;"&amp;'Cumulative distributions'!$A99)/COUNTIFS(Data!$M$2:$M$66, "&gt;0", Data!$D$2:$D$66, "AI", Data!$H$2:$H$66, "&gt;1999")</f>
        <v>0.533333333333333</v>
      </c>
      <c r="G99" s="0" t="e">
        <f aca="false">COUNTIFS(Data!$D$2:$D$66, "AGI", Data!$H$2:$H$66, "&lt;2000", Data!$M$2:$M$66, "&lt;"&amp;'Cumulative distributions'!$A99)/COUNTIFS(Data!$M$2:$M$66, "&gt;0", Data!$D$2:$D$66, "AGI", Data!$H$2:$H$66, "&lt;2000")</f>
        <v>#DIV/0!</v>
      </c>
      <c r="H99" s="0" t="n">
        <f aca="false">COUNTIFS(Data!$D$2:$D$66, "AGI", Data!$H$2:$H$66, "&gt;1999", Data!$M$2:$M$66, "&lt;"&amp;'Cumulative distributions'!$A99)/COUNTIFS(Data!$M$2:$M$66, "&gt;0", Data!$D$2:$D$66, "AGI", Data!$H$2:$H$66, "&gt;1999")</f>
        <v>0.923076923076923</v>
      </c>
      <c r="I99" s="0" t="n">
        <f aca="false">COUNTIFS(Data!$D$2:$D$66, "Futurist", Data!$H$2:$H$66, "&lt;2000", Data!$M$2:$M$66, "&lt;"&amp;'Cumulative distributions'!$A99)/COUNTIFS(Data!$M$2:$M$66, "&gt;0", Data!$D$2:$D$66, "Futurist", Data!$H$2:$H$66, "&lt;2000")</f>
        <v>0.75</v>
      </c>
      <c r="J99" s="0" t="n">
        <f aca="false">COUNTIFS(Data!$D$2:$D$66, "Futurist", Data!$H$2:$H$66, "&gt;1999", Data!$M$2:$M$66, "&lt;"&amp;'Cumulative distributions'!$A99)/COUNTIFS(Data!$M$2:$M$66, "&gt;0", Data!$D$2:$D$66, "Futurist", Data!$H$2:$H$66, "&gt;1999")</f>
        <v>0.714285714285714</v>
      </c>
      <c r="K99" s="0" t="n">
        <f aca="false">COUNTIFS(Data!$D$2:$D$66, "Other", Data!$H$2:$H$66, "&lt;2000", Data!$M$2:$M$66, "&lt;"&amp;'Cumulative distributions'!$A99)/COUNTIFS(Data!$M$2:$M$66, "&gt;0", Data!$D$2:$D$66, "Other", Data!$H$2:$H$66, "&lt;2000")</f>
        <v>0.666666666666667</v>
      </c>
      <c r="L99" s="0" t="n">
        <f aca="false">COUNTIFS(Data!$D$2:$D$66, "Other", Data!$H$2:$H$66, "&gt;1999", Data!$M$2:$M$66, "&lt;"&amp;'Cumulative distributions'!$A99)/COUNTIFS(Data!$M$2:$M$66, "&gt;0", Data!$D$2:$D$66, "Other", Data!$H$2:$H$66, "&gt;1999")</f>
        <v>0.4</v>
      </c>
      <c r="N99" s="0" t="n">
        <f aca="false">COUNTIFS(Data!$D$2:$D$66, "AGI", Data!$M$2:$M$66, "&lt;"&amp;'Cumulative distributions'!$A99)/COUNTIFS(Data!$M$2:$M$66, "&gt;0", Data!$D$2:$D$66, "AGI")</f>
        <v>0.923076923076923</v>
      </c>
      <c r="O99" s="0" t="n">
        <f aca="false">COUNTIFS(Data!$D$2:$D$66, "AI", Data!$M$2:$M$66, "&lt;"&amp;'Cumulative distributions'!$A99)/COUNTIFS(Data!$M$2:$M$66, "&gt;0", Data!$D$2:$D$66, "AI")</f>
        <v>0.681818181818182</v>
      </c>
      <c r="P99" s="0" t="n">
        <f aca="false">COUNTIFS(Data!$D$2:$D$66, "Futurist", Data!$M$2:$M$66, "&lt;"&amp;'Cumulative distributions'!$A99)/COUNTIFS(Data!$M$2:$M$66, "&gt;0", Data!$D$2:$D$66, "Futurist")</f>
        <v>0.733333333333333</v>
      </c>
      <c r="Q99" s="0" t="n">
        <f aca="false">COUNTIFS(Data!$D$2:$D$66, "Other", Data!$M$2:$M$66, "&lt;"&amp;'Cumulative distributions'!$A99)/COUNTIFS(Data!$M$2:$M$66, "&gt;0", Data!$D$2:$D$66, "Other")</f>
        <v>0.5</v>
      </c>
      <c r="S99" s="0" t="n">
        <f aca="false">COUNTIFS(Data!$H$2:$H$66, "&lt;2000", Data!$M$2:$M$66, "&lt;"&amp;'Cumulative distributions'!$A99)/COUNTIFS(Data!$M$2:$M$66, "&gt;0", Data!$H$2:$H$66, "&lt;2000")</f>
        <v>0.833333333333333</v>
      </c>
      <c r="T99" s="0" t="n">
        <f aca="false">COUNTIFS(Data!$H$2:$H$66, "&gt;1999", Data!$M$2:$M$66, "&lt;"&amp;'Cumulative distributions'!$A99)/COUNTIFS(Data!$M$2:$M$66, "&gt;0", Data!$H$2:$H$66, "&gt;1999")</f>
        <v>0.675</v>
      </c>
      <c r="V99" s="0" t="n">
        <f aca="false">COUNTIFS(Data!$AD$2:$AD$66, 1, Data!$H$2:$H$66, "&gt;1999", Data!$M$2:$M$66, "&lt;"&amp;'Cumulative distributions'!$A99)/COUNTIFS(Data!$M$2:$M$66, "&gt;0", Data!$AD$2:$AD$66, 1, Data!$H$2:$H$66, "&gt;1999")</f>
        <v>0.681818181818182</v>
      </c>
      <c r="W99" s="0" t="n">
        <f aca="false">COUNTIFS(Data!$AD$2:$AD$66, 0, Data!$H$2:$H$66, "&gt;1999", Data!$M$2:$M$66, "&lt;"&amp;'Cumulative distributions'!$A99)/COUNTIFS(Data!$M$2:$M$66, "&gt;0", Data!$AD$2:$AD$66, 0, Data!$H$2:$H$66, "&gt;1999")</f>
        <v>0.727272727272727</v>
      </c>
      <c r="AH99" s="0" t="n">
        <f aca="false">IF(AND(V99&gt;0.1, (NOT(V98&gt;0.1))), A99, AH98)</f>
        <v>2026</v>
      </c>
    </row>
    <row r="100" customFormat="false" ht="12" hidden="false" customHeight="false" outlineLevel="0" collapsed="false">
      <c r="A100" s="0" t="n">
        <v>2058</v>
      </c>
      <c r="B100" s="0" t="n">
        <f aca="false">COUNTIF(Data!$M$2:$M$66, "&lt;" &amp; A100)/COUNT(Data!$M$2:$M$66)</f>
        <v>0.724137931034483</v>
      </c>
      <c r="C100" s="0" t="n">
        <f aca="false">COUNTIF(Data!$L$2:$L$66, "&lt;" &amp; A100)/COUNT(Data!$L$2:$L$66)</f>
        <v>0.773584905660378</v>
      </c>
      <c r="E100" s="0" t="n">
        <f aca="false">COUNTIFS(Data!$D$2:$D$66, "AI", Data!$H$2:$H$66, "&lt;2000", Data!$M$2:$M$66, "&lt;"&amp;'Cumulative distributions'!$A100)/COUNTIFS(Data!$M$2:$M$66, "&gt;0", Data!$D$2:$D$66, "AI", Data!$H$2:$H$66, "&lt;2000")</f>
        <v>1</v>
      </c>
      <c r="F100" s="0" t="n">
        <f aca="false">COUNTIFS(Data!$D$2:$D$66, "AI", Data!$H$2:$H$66, "&gt;1999", Data!$M$2:$M$66, "&lt;"&amp;'Cumulative distributions'!$A100)/COUNTIFS(Data!$M$2:$M$66, "&gt;0", Data!$D$2:$D$66, "AI", Data!$H$2:$H$66, "&gt;1999")</f>
        <v>0.533333333333333</v>
      </c>
      <c r="G100" s="0" t="e">
        <f aca="false">COUNTIFS(Data!$D$2:$D$66, "AGI", Data!$H$2:$H$66, "&lt;2000", Data!$M$2:$M$66, "&lt;"&amp;'Cumulative distributions'!$A100)/COUNTIFS(Data!$M$2:$M$66, "&gt;0", Data!$D$2:$D$66, "AGI", Data!$H$2:$H$66, "&lt;2000")</f>
        <v>#DIV/0!</v>
      </c>
      <c r="H100" s="0" t="n">
        <f aca="false">COUNTIFS(Data!$D$2:$D$66, "AGI", Data!$H$2:$H$66, "&gt;1999", Data!$M$2:$M$66, "&lt;"&amp;'Cumulative distributions'!$A100)/COUNTIFS(Data!$M$2:$M$66, "&gt;0", Data!$D$2:$D$66, "AGI", Data!$H$2:$H$66, "&gt;1999")</f>
        <v>0.923076923076923</v>
      </c>
      <c r="I100" s="0" t="n">
        <f aca="false">COUNTIFS(Data!$D$2:$D$66, "Futurist", Data!$H$2:$H$66, "&lt;2000", Data!$M$2:$M$66, "&lt;"&amp;'Cumulative distributions'!$A100)/COUNTIFS(Data!$M$2:$M$66, "&gt;0", Data!$D$2:$D$66, "Futurist", Data!$H$2:$H$66, "&lt;2000")</f>
        <v>0.75</v>
      </c>
      <c r="J100" s="0" t="n">
        <f aca="false">COUNTIFS(Data!$D$2:$D$66, "Futurist", Data!$H$2:$H$66, "&gt;1999", Data!$M$2:$M$66, "&lt;"&amp;'Cumulative distributions'!$A100)/COUNTIFS(Data!$M$2:$M$66, "&gt;0", Data!$D$2:$D$66, "Futurist", Data!$H$2:$H$66, "&gt;1999")</f>
        <v>0.714285714285714</v>
      </c>
      <c r="K100" s="0" t="n">
        <f aca="false">COUNTIFS(Data!$D$2:$D$66, "Other", Data!$H$2:$H$66, "&lt;2000", Data!$M$2:$M$66, "&lt;"&amp;'Cumulative distributions'!$A100)/COUNTIFS(Data!$M$2:$M$66, "&gt;0", Data!$D$2:$D$66, "Other", Data!$H$2:$H$66, "&lt;2000")</f>
        <v>0.666666666666667</v>
      </c>
      <c r="L100" s="0" t="n">
        <f aca="false">COUNTIFS(Data!$D$2:$D$66, "Other", Data!$H$2:$H$66, "&gt;1999", Data!$M$2:$M$66, "&lt;"&amp;'Cumulative distributions'!$A100)/COUNTIFS(Data!$M$2:$M$66, "&gt;0", Data!$D$2:$D$66, "Other", Data!$H$2:$H$66, "&gt;1999")</f>
        <v>0.4</v>
      </c>
      <c r="N100" s="0" t="n">
        <f aca="false">COUNTIFS(Data!$D$2:$D$66, "AGI", Data!$M$2:$M$66, "&lt;"&amp;'Cumulative distributions'!$A100)/COUNTIFS(Data!$M$2:$M$66, "&gt;0", Data!$D$2:$D$66, "AGI")</f>
        <v>0.923076923076923</v>
      </c>
      <c r="O100" s="0" t="n">
        <f aca="false">COUNTIFS(Data!$D$2:$D$66, "AI", Data!$M$2:$M$66, "&lt;"&amp;'Cumulative distributions'!$A100)/COUNTIFS(Data!$M$2:$M$66, "&gt;0", Data!$D$2:$D$66, "AI")</f>
        <v>0.681818181818182</v>
      </c>
      <c r="P100" s="0" t="n">
        <f aca="false">COUNTIFS(Data!$D$2:$D$66, "Futurist", Data!$M$2:$M$66, "&lt;"&amp;'Cumulative distributions'!$A100)/COUNTIFS(Data!$M$2:$M$66, "&gt;0", Data!$D$2:$D$66, "Futurist")</f>
        <v>0.733333333333333</v>
      </c>
      <c r="Q100" s="0" t="n">
        <f aca="false">COUNTIFS(Data!$D$2:$D$66, "Other", Data!$M$2:$M$66, "&lt;"&amp;'Cumulative distributions'!$A100)/COUNTIFS(Data!$M$2:$M$66, "&gt;0", Data!$D$2:$D$66, "Other")</f>
        <v>0.5</v>
      </c>
      <c r="S100" s="0" t="n">
        <f aca="false">COUNTIFS(Data!$H$2:$H$66, "&lt;2000", Data!$M$2:$M$66, "&lt;"&amp;'Cumulative distributions'!$A100)/COUNTIFS(Data!$M$2:$M$66, "&gt;0", Data!$H$2:$H$66, "&lt;2000")</f>
        <v>0.833333333333333</v>
      </c>
      <c r="T100" s="0" t="n">
        <f aca="false">COUNTIFS(Data!$H$2:$H$66, "&gt;1999", Data!$M$2:$M$66, "&lt;"&amp;'Cumulative distributions'!$A100)/COUNTIFS(Data!$M$2:$M$66, "&gt;0", Data!$H$2:$H$66, "&gt;1999")</f>
        <v>0.675</v>
      </c>
      <c r="V100" s="0" t="n">
        <f aca="false">COUNTIFS(Data!$AD$2:$AD$66, 1, Data!$H$2:$H$66, "&gt;1999", Data!$M$2:$M$66, "&lt;"&amp;'Cumulative distributions'!$A100)/COUNTIFS(Data!$M$2:$M$66, "&gt;0", Data!$AD$2:$AD$66, 1, Data!$H$2:$H$66, "&gt;1999")</f>
        <v>0.681818181818182</v>
      </c>
      <c r="W100" s="0" t="n">
        <f aca="false">COUNTIFS(Data!$AD$2:$AD$66, 0, Data!$H$2:$H$66, "&gt;1999", Data!$M$2:$M$66, "&lt;"&amp;'Cumulative distributions'!$A100)/COUNTIFS(Data!$M$2:$M$66, "&gt;0", Data!$AD$2:$AD$66, 0, Data!$H$2:$H$66, "&gt;1999")</f>
        <v>0.727272727272727</v>
      </c>
      <c r="AH100" s="0" t="n">
        <f aca="false">IF(AND(V100&gt;0.1, (NOT(V99&gt;0.1))), A100, AH99)</f>
        <v>2026</v>
      </c>
    </row>
    <row r="101" customFormat="false" ht="12" hidden="false" customHeight="false" outlineLevel="0" collapsed="false">
      <c r="A101" s="0" t="n">
        <v>2059</v>
      </c>
      <c r="B101" s="0" t="n">
        <f aca="false">COUNTIF(Data!$M$2:$M$66, "&lt;" &amp; A101)/COUNT(Data!$M$2:$M$66)</f>
        <v>0.724137931034483</v>
      </c>
      <c r="C101" s="0" t="n">
        <f aca="false">COUNTIF(Data!$L$2:$L$66, "&lt;" &amp; A101)/COUNT(Data!$L$2:$L$66)</f>
        <v>0.773584905660378</v>
      </c>
      <c r="E101" s="0" t="n">
        <f aca="false">COUNTIFS(Data!$D$2:$D$66, "AI", Data!$H$2:$H$66, "&lt;2000", Data!$M$2:$M$66, "&lt;"&amp;'Cumulative distributions'!$A101)/COUNTIFS(Data!$M$2:$M$66, "&gt;0", Data!$D$2:$D$66, "AI", Data!$H$2:$H$66, "&lt;2000")</f>
        <v>1</v>
      </c>
      <c r="F101" s="0" t="n">
        <f aca="false">COUNTIFS(Data!$D$2:$D$66, "AI", Data!$H$2:$H$66, "&gt;1999", Data!$M$2:$M$66, "&lt;"&amp;'Cumulative distributions'!$A101)/COUNTIFS(Data!$M$2:$M$66, "&gt;0", Data!$D$2:$D$66, "AI", Data!$H$2:$H$66, "&gt;1999")</f>
        <v>0.533333333333333</v>
      </c>
      <c r="G101" s="0" t="e">
        <f aca="false">COUNTIFS(Data!$D$2:$D$66, "AGI", Data!$H$2:$H$66, "&lt;2000", Data!$M$2:$M$66, "&lt;"&amp;'Cumulative distributions'!$A101)/COUNTIFS(Data!$M$2:$M$66, "&gt;0", Data!$D$2:$D$66, "AGI", Data!$H$2:$H$66, "&lt;2000")</f>
        <v>#DIV/0!</v>
      </c>
      <c r="H101" s="0" t="n">
        <f aca="false">COUNTIFS(Data!$D$2:$D$66, "AGI", Data!$H$2:$H$66, "&gt;1999", Data!$M$2:$M$66, "&lt;"&amp;'Cumulative distributions'!$A101)/COUNTIFS(Data!$M$2:$M$66, "&gt;0", Data!$D$2:$D$66, "AGI", Data!$H$2:$H$66, "&gt;1999")</f>
        <v>0.923076923076923</v>
      </c>
      <c r="I101" s="0" t="n">
        <f aca="false">COUNTIFS(Data!$D$2:$D$66, "Futurist", Data!$H$2:$H$66, "&lt;2000", Data!$M$2:$M$66, "&lt;"&amp;'Cumulative distributions'!$A101)/COUNTIFS(Data!$M$2:$M$66, "&gt;0", Data!$D$2:$D$66, "Futurist", Data!$H$2:$H$66, "&lt;2000")</f>
        <v>0.75</v>
      </c>
      <c r="J101" s="0" t="n">
        <f aca="false">COUNTIFS(Data!$D$2:$D$66, "Futurist", Data!$H$2:$H$66, "&gt;1999", Data!$M$2:$M$66, "&lt;"&amp;'Cumulative distributions'!$A101)/COUNTIFS(Data!$M$2:$M$66, "&gt;0", Data!$D$2:$D$66, "Futurist", Data!$H$2:$H$66, "&gt;1999")</f>
        <v>0.714285714285714</v>
      </c>
      <c r="K101" s="0" t="n">
        <f aca="false">COUNTIFS(Data!$D$2:$D$66, "Other", Data!$H$2:$H$66, "&lt;2000", Data!$M$2:$M$66, "&lt;"&amp;'Cumulative distributions'!$A101)/COUNTIFS(Data!$M$2:$M$66, "&gt;0", Data!$D$2:$D$66, "Other", Data!$H$2:$H$66, "&lt;2000")</f>
        <v>0.666666666666667</v>
      </c>
      <c r="L101" s="0" t="n">
        <f aca="false">COUNTIFS(Data!$D$2:$D$66, "Other", Data!$H$2:$H$66, "&gt;1999", Data!$M$2:$M$66, "&lt;"&amp;'Cumulative distributions'!$A101)/COUNTIFS(Data!$M$2:$M$66, "&gt;0", Data!$D$2:$D$66, "Other", Data!$H$2:$H$66, "&gt;1999")</f>
        <v>0.4</v>
      </c>
      <c r="N101" s="0" t="n">
        <f aca="false">COUNTIFS(Data!$D$2:$D$66, "AGI", Data!$M$2:$M$66, "&lt;"&amp;'Cumulative distributions'!$A101)/COUNTIFS(Data!$M$2:$M$66, "&gt;0", Data!$D$2:$D$66, "AGI")</f>
        <v>0.923076923076923</v>
      </c>
      <c r="O101" s="0" t="n">
        <f aca="false">COUNTIFS(Data!$D$2:$D$66, "AI", Data!$M$2:$M$66, "&lt;"&amp;'Cumulative distributions'!$A101)/COUNTIFS(Data!$M$2:$M$66, "&gt;0", Data!$D$2:$D$66, "AI")</f>
        <v>0.681818181818182</v>
      </c>
      <c r="P101" s="0" t="n">
        <f aca="false">COUNTIFS(Data!$D$2:$D$66, "Futurist", Data!$M$2:$M$66, "&lt;"&amp;'Cumulative distributions'!$A101)/COUNTIFS(Data!$M$2:$M$66, "&gt;0", Data!$D$2:$D$66, "Futurist")</f>
        <v>0.733333333333333</v>
      </c>
      <c r="Q101" s="0" t="n">
        <f aca="false">COUNTIFS(Data!$D$2:$D$66, "Other", Data!$M$2:$M$66, "&lt;"&amp;'Cumulative distributions'!$A101)/COUNTIFS(Data!$M$2:$M$66, "&gt;0", Data!$D$2:$D$66, "Other")</f>
        <v>0.5</v>
      </c>
      <c r="S101" s="0" t="n">
        <f aca="false">COUNTIFS(Data!$H$2:$H$66, "&lt;2000", Data!$M$2:$M$66, "&lt;"&amp;'Cumulative distributions'!$A101)/COUNTIFS(Data!$M$2:$M$66, "&gt;0", Data!$H$2:$H$66, "&lt;2000")</f>
        <v>0.833333333333333</v>
      </c>
      <c r="T101" s="0" t="n">
        <f aca="false">COUNTIFS(Data!$H$2:$H$66, "&gt;1999", Data!$M$2:$M$66, "&lt;"&amp;'Cumulative distributions'!$A101)/COUNTIFS(Data!$M$2:$M$66, "&gt;0", Data!$H$2:$H$66, "&gt;1999")</f>
        <v>0.675</v>
      </c>
      <c r="V101" s="0" t="n">
        <f aca="false">COUNTIFS(Data!$AD$2:$AD$66, 1, Data!$H$2:$H$66, "&gt;1999", Data!$M$2:$M$66, "&lt;"&amp;'Cumulative distributions'!$A101)/COUNTIFS(Data!$M$2:$M$66, "&gt;0", Data!$AD$2:$AD$66, 1, Data!$H$2:$H$66, "&gt;1999")</f>
        <v>0.681818181818182</v>
      </c>
      <c r="W101" s="0" t="n">
        <f aca="false">COUNTIFS(Data!$AD$2:$AD$66, 0, Data!$H$2:$H$66, "&gt;1999", Data!$M$2:$M$66, "&lt;"&amp;'Cumulative distributions'!$A101)/COUNTIFS(Data!$M$2:$M$66, "&gt;0", Data!$AD$2:$AD$66, 0, Data!$H$2:$H$66, "&gt;1999")</f>
        <v>0.727272727272727</v>
      </c>
      <c r="AH101" s="0" t="n">
        <f aca="false">IF(AND(V101&gt;0.1, (NOT(V100&gt;0.1))), A101, AH100)</f>
        <v>2026</v>
      </c>
    </row>
    <row r="102" customFormat="false" ht="12" hidden="false" customHeight="false" outlineLevel="0" collapsed="false">
      <c r="A102" s="0" t="n">
        <v>2060</v>
      </c>
      <c r="B102" s="0" t="n">
        <f aca="false">COUNTIF(Data!$M$2:$M$66, "&lt;" &amp; A102)/COUNT(Data!$M$2:$M$66)</f>
        <v>0.724137931034483</v>
      </c>
      <c r="C102" s="0" t="n">
        <f aca="false">COUNTIF(Data!$L$2:$L$66, "&lt;" &amp; A102)/COUNT(Data!$L$2:$L$66)</f>
        <v>0.773584905660378</v>
      </c>
      <c r="E102" s="0" t="n">
        <f aca="false">COUNTIFS(Data!$D$2:$D$66, "AI", Data!$H$2:$H$66, "&lt;2000", Data!$M$2:$M$66, "&lt;"&amp;'Cumulative distributions'!$A102)/COUNTIFS(Data!$M$2:$M$66, "&gt;0", Data!$D$2:$D$66, "AI", Data!$H$2:$H$66, "&lt;2000")</f>
        <v>1</v>
      </c>
      <c r="F102" s="0" t="n">
        <f aca="false">COUNTIFS(Data!$D$2:$D$66, "AI", Data!$H$2:$H$66, "&gt;1999", Data!$M$2:$M$66, "&lt;"&amp;'Cumulative distributions'!$A102)/COUNTIFS(Data!$M$2:$M$66, "&gt;0", Data!$D$2:$D$66, "AI", Data!$H$2:$H$66, "&gt;1999")</f>
        <v>0.533333333333333</v>
      </c>
      <c r="G102" s="0" t="e">
        <f aca="false">COUNTIFS(Data!$D$2:$D$66, "AGI", Data!$H$2:$H$66, "&lt;2000", Data!$M$2:$M$66, "&lt;"&amp;'Cumulative distributions'!$A102)/COUNTIFS(Data!$M$2:$M$66, "&gt;0", Data!$D$2:$D$66, "AGI", Data!$H$2:$H$66, "&lt;2000")</f>
        <v>#DIV/0!</v>
      </c>
      <c r="H102" s="0" t="n">
        <f aca="false">COUNTIFS(Data!$D$2:$D$66, "AGI", Data!$H$2:$H$66, "&gt;1999", Data!$M$2:$M$66, "&lt;"&amp;'Cumulative distributions'!$A102)/COUNTIFS(Data!$M$2:$M$66, "&gt;0", Data!$D$2:$D$66, "AGI", Data!$H$2:$H$66, "&gt;1999")</f>
        <v>0.923076923076923</v>
      </c>
      <c r="I102" s="0" t="n">
        <f aca="false">COUNTIFS(Data!$D$2:$D$66, "Futurist", Data!$H$2:$H$66, "&lt;2000", Data!$M$2:$M$66, "&lt;"&amp;'Cumulative distributions'!$A102)/COUNTIFS(Data!$M$2:$M$66, "&gt;0", Data!$D$2:$D$66, "Futurist", Data!$H$2:$H$66, "&lt;2000")</f>
        <v>0.75</v>
      </c>
      <c r="J102" s="0" t="n">
        <f aca="false">COUNTIFS(Data!$D$2:$D$66, "Futurist", Data!$H$2:$H$66, "&gt;1999", Data!$M$2:$M$66, "&lt;"&amp;'Cumulative distributions'!$A102)/COUNTIFS(Data!$M$2:$M$66, "&gt;0", Data!$D$2:$D$66, "Futurist", Data!$H$2:$H$66, "&gt;1999")</f>
        <v>0.714285714285714</v>
      </c>
      <c r="K102" s="0" t="n">
        <f aca="false">COUNTIFS(Data!$D$2:$D$66, "Other", Data!$H$2:$H$66, "&lt;2000", Data!$M$2:$M$66, "&lt;"&amp;'Cumulative distributions'!$A102)/COUNTIFS(Data!$M$2:$M$66, "&gt;0", Data!$D$2:$D$66, "Other", Data!$H$2:$H$66, "&lt;2000")</f>
        <v>0.666666666666667</v>
      </c>
      <c r="L102" s="0" t="n">
        <f aca="false">COUNTIFS(Data!$D$2:$D$66, "Other", Data!$H$2:$H$66, "&gt;1999", Data!$M$2:$M$66, "&lt;"&amp;'Cumulative distributions'!$A102)/COUNTIFS(Data!$M$2:$M$66, "&gt;0", Data!$D$2:$D$66, "Other", Data!$H$2:$H$66, "&gt;1999")</f>
        <v>0.4</v>
      </c>
      <c r="N102" s="0" t="n">
        <f aca="false">COUNTIFS(Data!$D$2:$D$66, "AGI", Data!$M$2:$M$66, "&lt;"&amp;'Cumulative distributions'!$A102)/COUNTIFS(Data!$M$2:$M$66, "&gt;0", Data!$D$2:$D$66, "AGI")</f>
        <v>0.923076923076923</v>
      </c>
      <c r="O102" s="0" t="n">
        <f aca="false">COUNTIFS(Data!$D$2:$D$66, "AI", Data!$M$2:$M$66, "&lt;"&amp;'Cumulative distributions'!$A102)/COUNTIFS(Data!$M$2:$M$66, "&gt;0", Data!$D$2:$D$66, "AI")</f>
        <v>0.681818181818182</v>
      </c>
      <c r="P102" s="0" t="n">
        <f aca="false">COUNTIFS(Data!$D$2:$D$66, "Futurist", Data!$M$2:$M$66, "&lt;"&amp;'Cumulative distributions'!$A102)/COUNTIFS(Data!$M$2:$M$66, "&gt;0", Data!$D$2:$D$66, "Futurist")</f>
        <v>0.733333333333333</v>
      </c>
      <c r="Q102" s="0" t="n">
        <f aca="false">COUNTIFS(Data!$D$2:$D$66, "Other", Data!$M$2:$M$66, "&lt;"&amp;'Cumulative distributions'!$A102)/COUNTIFS(Data!$M$2:$M$66, "&gt;0", Data!$D$2:$D$66, "Other")</f>
        <v>0.5</v>
      </c>
      <c r="S102" s="0" t="n">
        <f aca="false">COUNTIFS(Data!$H$2:$H$66, "&lt;2000", Data!$M$2:$M$66, "&lt;"&amp;'Cumulative distributions'!$A102)/COUNTIFS(Data!$M$2:$M$66, "&gt;0", Data!$H$2:$H$66, "&lt;2000")</f>
        <v>0.833333333333333</v>
      </c>
      <c r="T102" s="0" t="n">
        <f aca="false">COUNTIFS(Data!$H$2:$H$66, "&gt;1999", Data!$M$2:$M$66, "&lt;"&amp;'Cumulative distributions'!$A102)/COUNTIFS(Data!$M$2:$M$66, "&gt;0", Data!$H$2:$H$66, "&gt;1999")</f>
        <v>0.675</v>
      </c>
      <c r="V102" s="0" t="n">
        <f aca="false">COUNTIFS(Data!$AD$2:$AD$66, 1, Data!$H$2:$H$66, "&gt;1999", Data!$M$2:$M$66, "&lt;"&amp;'Cumulative distributions'!$A102)/COUNTIFS(Data!$M$2:$M$66, "&gt;0", Data!$AD$2:$AD$66, 1, Data!$H$2:$H$66, "&gt;1999")</f>
        <v>0.681818181818182</v>
      </c>
      <c r="W102" s="0" t="n">
        <f aca="false">COUNTIFS(Data!$AD$2:$AD$66, 0, Data!$H$2:$H$66, "&gt;1999", Data!$M$2:$M$66, "&lt;"&amp;'Cumulative distributions'!$A102)/COUNTIFS(Data!$M$2:$M$66, "&gt;0", Data!$AD$2:$AD$66, 0, Data!$H$2:$H$66, "&gt;1999")</f>
        <v>0.727272727272727</v>
      </c>
      <c r="AH102" s="0" t="n">
        <f aca="false">IF(AND(V102&gt;0.1, (NOT(V101&gt;0.1))), A102, AH101)</f>
        <v>2026</v>
      </c>
    </row>
    <row r="103" customFormat="false" ht="12" hidden="false" customHeight="false" outlineLevel="0" collapsed="false">
      <c r="A103" s="0" t="n">
        <v>2061</v>
      </c>
      <c r="B103" s="0" t="n">
        <f aca="false">COUNTIF(Data!$M$2:$M$66, "&lt;" &amp; A103)/COUNT(Data!$M$2:$M$66)</f>
        <v>0.724137931034483</v>
      </c>
      <c r="C103" s="0" t="n">
        <f aca="false">COUNTIF(Data!$L$2:$L$66, "&lt;" &amp; A103)/COUNT(Data!$L$2:$L$66)</f>
        <v>0.773584905660378</v>
      </c>
      <c r="E103" s="0" t="n">
        <f aca="false">COUNTIFS(Data!$D$2:$D$66, "AI", Data!$H$2:$H$66, "&lt;2000", Data!$M$2:$M$66, "&lt;"&amp;'Cumulative distributions'!$A103)/COUNTIFS(Data!$M$2:$M$66, "&gt;0", Data!$D$2:$D$66, "AI", Data!$H$2:$H$66, "&lt;2000")</f>
        <v>1</v>
      </c>
      <c r="F103" s="0" t="n">
        <f aca="false">COUNTIFS(Data!$D$2:$D$66, "AI", Data!$H$2:$H$66, "&gt;1999", Data!$M$2:$M$66, "&lt;"&amp;'Cumulative distributions'!$A103)/COUNTIFS(Data!$M$2:$M$66, "&gt;0", Data!$D$2:$D$66, "AI", Data!$H$2:$H$66, "&gt;1999")</f>
        <v>0.533333333333333</v>
      </c>
      <c r="G103" s="0" t="e">
        <f aca="false">COUNTIFS(Data!$D$2:$D$66, "AGI", Data!$H$2:$H$66, "&lt;2000", Data!$M$2:$M$66, "&lt;"&amp;'Cumulative distributions'!$A103)/COUNTIFS(Data!$M$2:$M$66, "&gt;0", Data!$D$2:$D$66, "AGI", Data!$H$2:$H$66, "&lt;2000")</f>
        <v>#DIV/0!</v>
      </c>
      <c r="H103" s="0" t="n">
        <f aca="false">COUNTIFS(Data!$D$2:$D$66, "AGI", Data!$H$2:$H$66, "&gt;1999", Data!$M$2:$M$66, "&lt;"&amp;'Cumulative distributions'!$A103)/COUNTIFS(Data!$M$2:$M$66, "&gt;0", Data!$D$2:$D$66, "AGI", Data!$H$2:$H$66, "&gt;1999")</f>
        <v>0.923076923076923</v>
      </c>
      <c r="I103" s="0" t="n">
        <f aca="false">COUNTIFS(Data!$D$2:$D$66, "Futurist", Data!$H$2:$H$66, "&lt;2000", Data!$M$2:$M$66, "&lt;"&amp;'Cumulative distributions'!$A103)/COUNTIFS(Data!$M$2:$M$66, "&gt;0", Data!$D$2:$D$66, "Futurist", Data!$H$2:$H$66, "&lt;2000")</f>
        <v>0.75</v>
      </c>
      <c r="J103" s="0" t="n">
        <f aca="false">COUNTIFS(Data!$D$2:$D$66, "Futurist", Data!$H$2:$H$66, "&gt;1999", Data!$M$2:$M$66, "&lt;"&amp;'Cumulative distributions'!$A103)/COUNTIFS(Data!$M$2:$M$66, "&gt;0", Data!$D$2:$D$66, "Futurist", Data!$H$2:$H$66, "&gt;1999")</f>
        <v>0.714285714285714</v>
      </c>
      <c r="K103" s="0" t="n">
        <f aca="false">COUNTIFS(Data!$D$2:$D$66, "Other", Data!$H$2:$H$66, "&lt;2000", Data!$M$2:$M$66, "&lt;"&amp;'Cumulative distributions'!$A103)/COUNTIFS(Data!$M$2:$M$66, "&gt;0", Data!$D$2:$D$66, "Other", Data!$H$2:$H$66, "&lt;2000")</f>
        <v>0.666666666666667</v>
      </c>
      <c r="L103" s="0" t="n">
        <f aca="false">COUNTIFS(Data!$D$2:$D$66, "Other", Data!$H$2:$H$66, "&gt;1999", Data!$M$2:$M$66, "&lt;"&amp;'Cumulative distributions'!$A103)/COUNTIFS(Data!$M$2:$M$66, "&gt;0", Data!$D$2:$D$66, "Other", Data!$H$2:$H$66, "&gt;1999")</f>
        <v>0.4</v>
      </c>
      <c r="N103" s="0" t="n">
        <f aca="false">COUNTIFS(Data!$D$2:$D$66, "AGI", Data!$M$2:$M$66, "&lt;"&amp;'Cumulative distributions'!$A103)/COUNTIFS(Data!$M$2:$M$66, "&gt;0", Data!$D$2:$D$66, "AGI")</f>
        <v>0.923076923076923</v>
      </c>
      <c r="O103" s="0" t="n">
        <f aca="false">COUNTIFS(Data!$D$2:$D$66, "AI", Data!$M$2:$M$66, "&lt;"&amp;'Cumulative distributions'!$A103)/COUNTIFS(Data!$M$2:$M$66, "&gt;0", Data!$D$2:$D$66, "AI")</f>
        <v>0.681818181818182</v>
      </c>
      <c r="P103" s="0" t="n">
        <f aca="false">COUNTIFS(Data!$D$2:$D$66, "Futurist", Data!$M$2:$M$66, "&lt;"&amp;'Cumulative distributions'!$A103)/COUNTIFS(Data!$M$2:$M$66, "&gt;0", Data!$D$2:$D$66, "Futurist")</f>
        <v>0.733333333333333</v>
      </c>
      <c r="Q103" s="0" t="n">
        <f aca="false">COUNTIFS(Data!$D$2:$D$66, "Other", Data!$M$2:$M$66, "&lt;"&amp;'Cumulative distributions'!$A103)/COUNTIFS(Data!$M$2:$M$66, "&gt;0", Data!$D$2:$D$66, "Other")</f>
        <v>0.5</v>
      </c>
      <c r="S103" s="0" t="n">
        <f aca="false">COUNTIFS(Data!$H$2:$H$66, "&lt;2000", Data!$M$2:$M$66, "&lt;"&amp;'Cumulative distributions'!$A103)/COUNTIFS(Data!$M$2:$M$66, "&gt;0", Data!$H$2:$H$66, "&lt;2000")</f>
        <v>0.833333333333333</v>
      </c>
      <c r="T103" s="0" t="n">
        <f aca="false">COUNTIFS(Data!$H$2:$H$66, "&gt;1999", Data!$M$2:$M$66, "&lt;"&amp;'Cumulative distributions'!$A103)/COUNTIFS(Data!$M$2:$M$66, "&gt;0", Data!$H$2:$H$66, "&gt;1999")</f>
        <v>0.675</v>
      </c>
      <c r="V103" s="0" t="n">
        <f aca="false">COUNTIFS(Data!$AD$2:$AD$66, 1, Data!$H$2:$H$66, "&gt;1999", Data!$M$2:$M$66, "&lt;"&amp;'Cumulative distributions'!$A103)/COUNTIFS(Data!$M$2:$M$66, "&gt;0", Data!$AD$2:$AD$66, 1, Data!$H$2:$H$66, "&gt;1999")</f>
        <v>0.681818181818182</v>
      </c>
      <c r="W103" s="0" t="n">
        <f aca="false">COUNTIFS(Data!$AD$2:$AD$66, 0, Data!$H$2:$H$66, "&gt;1999", Data!$M$2:$M$66, "&lt;"&amp;'Cumulative distributions'!$A103)/COUNTIFS(Data!$M$2:$M$66, "&gt;0", Data!$AD$2:$AD$66, 0, Data!$H$2:$H$66, "&gt;1999")</f>
        <v>0.727272727272727</v>
      </c>
      <c r="AH103" s="0" t="n">
        <f aca="false">IF(AND(V103&gt;0.1, (NOT(V102&gt;0.1))), A103, AH102)</f>
        <v>2026</v>
      </c>
    </row>
    <row r="104" customFormat="false" ht="12" hidden="false" customHeight="false" outlineLevel="0" collapsed="false">
      <c r="A104" s="0" t="n">
        <v>2062</v>
      </c>
      <c r="B104" s="0" t="n">
        <f aca="false">COUNTIF(Data!$M$2:$M$66, "&lt;" &amp; A104)/COUNT(Data!$M$2:$M$66)</f>
        <v>0.741379310344828</v>
      </c>
      <c r="C104" s="0" t="n">
        <f aca="false">COUNTIF(Data!$L$2:$L$66, "&lt;" &amp; A104)/COUNT(Data!$L$2:$L$66)</f>
        <v>0.773584905660378</v>
      </c>
      <c r="E104" s="0" t="n">
        <f aca="false">COUNTIFS(Data!$D$2:$D$66, "AI", Data!$H$2:$H$66, "&lt;2000", Data!$M$2:$M$66, "&lt;"&amp;'Cumulative distributions'!$A104)/COUNTIFS(Data!$M$2:$M$66, "&gt;0", Data!$D$2:$D$66, "AI", Data!$H$2:$H$66, "&lt;2000")</f>
        <v>1</v>
      </c>
      <c r="F104" s="0" t="n">
        <f aca="false">COUNTIFS(Data!$D$2:$D$66, "AI", Data!$H$2:$H$66, "&gt;1999", Data!$M$2:$M$66, "&lt;"&amp;'Cumulative distributions'!$A104)/COUNTIFS(Data!$M$2:$M$66, "&gt;0", Data!$D$2:$D$66, "AI", Data!$H$2:$H$66, "&gt;1999")</f>
        <v>0.533333333333333</v>
      </c>
      <c r="G104" s="0" t="e">
        <f aca="false">COUNTIFS(Data!$D$2:$D$66, "AGI", Data!$H$2:$H$66, "&lt;2000", Data!$M$2:$M$66, "&lt;"&amp;'Cumulative distributions'!$A104)/COUNTIFS(Data!$M$2:$M$66, "&gt;0", Data!$D$2:$D$66, "AGI", Data!$H$2:$H$66, "&lt;2000")</f>
        <v>#DIV/0!</v>
      </c>
      <c r="H104" s="0" t="n">
        <f aca="false">COUNTIFS(Data!$D$2:$D$66, "AGI", Data!$H$2:$H$66, "&gt;1999", Data!$M$2:$M$66, "&lt;"&amp;'Cumulative distributions'!$A104)/COUNTIFS(Data!$M$2:$M$66, "&gt;0", Data!$D$2:$D$66, "AGI", Data!$H$2:$H$66, "&gt;1999")</f>
        <v>0.923076923076923</v>
      </c>
      <c r="I104" s="0" t="n">
        <f aca="false">COUNTIFS(Data!$D$2:$D$66, "Futurist", Data!$H$2:$H$66, "&lt;2000", Data!$M$2:$M$66, "&lt;"&amp;'Cumulative distributions'!$A104)/COUNTIFS(Data!$M$2:$M$66, "&gt;0", Data!$D$2:$D$66, "Futurist", Data!$H$2:$H$66, "&lt;2000")</f>
        <v>0.75</v>
      </c>
      <c r="J104" s="0" t="n">
        <f aca="false">COUNTIFS(Data!$D$2:$D$66, "Futurist", Data!$H$2:$H$66, "&gt;1999", Data!$M$2:$M$66, "&lt;"&amp;'Cumulative distributions'!$A104)/COUNTIFS(Data!$M$2:$M$66, "&gt;0", Data!$D$2:$D$66, "Futurist", Data!$H$2:$H$66, "&gt;1999")</f>
        <v>0.857142857142857</v>
      </c>
      <c r="K104" s="0" t="n">
        <f aca="false">COUNTIFS(Data!$D$2:$D$66, "Other", Data!$H$2:$H$66, "&lt;2000", Data!$M$2:$M$66, "&lt;"&amp;'Cumulative distributions'!$A104)/COUNTIFS(Data!$M$2:$M$66, "&gt;0", Data!$D$2:$D$66, "Other", Data!$H$2:$H$66, "&lt;2000")</f>
        <v>0.666666666666667</v>
      </c>
      <c r="L104" s="0" t="n">
        <f aca="false">COUNTIFS(Data!$D$2:$D$66, "Other", Data!$H$2:$H$66, "&gt;1999", Data!$M$2:$M$66, "&lt;"&amp;'Cumulative distributions'!$A104)/COUNTIFS(Data!$M$2:$M$66, "&gt;0", Data!$D$2:$D$66, "Other", Data!$H$2:$H$66, "&gt;1999")</f>
        <v>0.4</v>
      </c>
      <c r="N104" s="0" t="n">
        <f aca="false">COUNTIFS(Data!$D$2:$D$66, "AGI", Data!$M$2:$M$66, "&lt;"&amp;'Cumulative distributions'!$A104)/COUNTIFS(Data!$M$2:$M$66, "&gt;0", Data!$D$2:$D$66, "AGI")</f>
        <v>0.923076923076923</v>
      </c>
      <c r="O104" s="0" t="n">
        <f aca="false">COUNTIFS(Data!$D$2:$D$66, "AI", Data!$M$2:$M$66, "&lt;"&amp;'Cumulative distributions'!$A104)/COUNTIFS(Data!$M$2:$M$66, "&gt;0", Data!$D$2:$D$66, "AI")</f>
        <v>0.681818181818182</v>
      </c>
      <c r="P104" s="0" t="n">
        <f aca="false">COUNTIFS(Data!$D$2:$D$66, "Futurist", Data!$M$2:$M$66, "&lt;"&amp;'Cumulative distributions'!$A104)/COUNTIFS(Data!$M$2:$M$66, "&gt;0", Data!$D$2:$D$66, "Futurist")</f>
        <v>0.8</v>
      </c>
      <c r="Q104" s="0" t="n">
        <f aca="false">COUNTIFS(Data!$D$2:$D$66, "Other", Data!$M$2:$M$66, "&lt;"&amp;'Cumulative distributions'!$A104)/COUNTIFS(Data!$M$2:$M$66, "&gt;0", Data!$D$2:$D$66, "Other")</f>
        <v>0.5</v>
      </c>
      <c r="S104" s="0" t="n">
        <f aca="false">COUNTIFS(Data!$H$2:$H$66, "&lt;2000", Data!$M$2:$M$66, "&lt;"&amp;'Cumulative distributions'!$A104)/COUNTIFS(Data!$M$2:$M$66, "&gt;0", Data!$H$2:$H$66, "&lt;2000")</f>
        <v>0.833333333333333</v>
      </c>
      <c r="T104" s="0" t="n">
        <f aca="false">COUNTIFS(Data!$H$2:$H$66, "&gt;1999", Data!$M$2:$M$66, "&lt;"&amp;'Cumulative distributions'!$A104)/COUNTIFS(Data!$M$2:$M$66, "&gt;0", Data!$H$2:$H$66, "&gt;1999")</f>
        <v>0.7</v>
      </c>
      <c r="V104" s="0" t="n">
        <f aca="false">COUNTIFS(Data!$AD$2:$AD$66, 1, Data!$H$2:$H$66, "&gt;1999", Data!$M$2:$M$66, "&lt;"&amp;'Cumulative distributions'!$A104)/COUNTIFS(Data!$M$2:$M$66, "&gt;0", Data!$AD$2:$AD$66, 1, Data!$H$2:$H$66, "&gt;1999")</f>
        <v>0.727272727272727</v>
      </c>
      <c r="W104" s="0" t="n">
        <f aca="false">COUNTIFS(Data!$AD$2:$AD$66, 0, Data!$H$2:$H$66, "&gt;1999", Data!$M$2:$M$66, "&lt;"&amp;'Cumulative distributions'!$A104)/COUNTIFS(Data!$M$2:$M$66, "&gt;0", Data!$AD$2:$AD$66, 0, Data!$H$2:$H$66, "&gt;1999")</f>
        <v>0.727272727272727</v>
      </c>
      <c r="AH104" s="0" t="n">
        <f aca="false">IF(AND(V104&gt;0.1, (NOT(V103&gt;0.1))), A104, AH103)</f>
        <v>2026</v>
      </c>
    </row>
    <row r="105" customFormat="false" ht="12" hidden="false" customHeight="false" outlineLevel="0" collapsed="false">
      <c r="A105" s="0" t="n">
        <v>2063</v>
      </c>
      <c r="B105" s="0" t="n">
        <f aca="false">COUNTIF(Data!$M$2:$M$66, "&lt;" &amp; A105)/COUNT(Data!$M$2:$M$66)</f>
        <v>0.775862068965517</v>
      </c>
      <c r="C105" s="0" t="n">
        <f aca="false">COUNTIF(Data!$L$2:$L$66, "&lt;" &amp; A105)/COUNT(Data!$L$2:$L$66)</f>
        <v>0.811320754716981</v>
      </c>
      <c r="E105" s="0" t="n">
        <f aca="false">COUNTIFS(Data!$D$2:$D$66, "AI", Data!$H$2:$H$66, "&lt;2000", Data!$M$2:$M$66, "&lt;"&amp;'Cumulative distributions'!$A105)/COUNTIFS(Data!$M$2:$M$66, "&gt;0", Data!$D$2:$D$66, "AI", Data!$H$2:$H$66, "&lt;2000")</f>
        <v>1</v>
      </c>
      <c r="F105" s="0" t="n">
        <f aca="false">COUNTIFS(Data!$D$2:$D$66, "AI", Data!$H$2:$H$66, "&gt;1999", Data!$M$2:$M$66, "&lt;"&amp;'Cumulative distributions'!$A105)/COUNTIFS(Data!$M$2:$M$66, "&gt;0", Data!$D$2:$D$66, "AI", Data!$H$2:$H$66, "&gt;1999")</f>
        <v>0.666666666666667</v>
      </c>
      <c r="G105" s="0" t="e">
        <f aca="false">COUNTIFS(Data!$D$2:$D$66, "AGI", Data!$H$2:$H$66, "&lt;2000", Data!$M$2:$M$66, "&lt;"&amp;'Cumulative distributions'!$A105)/COUNTIFS(Data!$M$2:$M$66, "&gt;0", Data!$D$2:$D$66, "AGI", Data!$H$2:$H$66, "&lt;2000")</f>
        <v>#DIV/0!</v>
      </c>
      <c r="H105" s="0" t="n">
        <f aca="false">COUNTIFS(Data!$D$2:$D$66, "AGI", Data!$H$2:$H$66, "&gt;1999", Data!$M$2:$M$66, "&lt;"&amp;'Cumulative distributions'!$A105)/COUNTIFS(Data!$M$2:$M$66, "&gt;0", Data!$D$2:$D$66, "AGI", Data!$H$2:$H$66, "&gt;1999")</f>
        <v>0.923076923076923</v>
      </c>
      <c r="I105" s="0" t="n">
        <f aca="false">COUNTIFS(Data!$D$2:$D$66, "Futurist", Data!$H$2:$H$66, "&lt;2000", Data!$M$2:$M$66, "&lt;"&amp;'Cumulative distributions'!$A105)/COUNTIFS(Data!$M$2:$M$66, "&gt;0", Data!$D$2:$D$66, "Futurist", Data!$H$2:$H$66, "&lt;2000")</f>
        <v>0.75</v>
      </c>
      <c r="J105" s="0" t="n">
        <f aca="false">COUNTIFS(Data!$D$2:$D$66, "Futurist", Data!$H$2:$H$66, "&gt;1999", Data!$M$2:$M$66, "&lt;"&amp;'Cumulative distributions'!$A105)/COUNTIFS(Data!$M$2:$M$66, "&gt;0", Data!$D$2:$D$66, "Futurist", Data!$H$2:$H$66, "&gt;1999")</f>
        <v>0.857142857142857</v>
      </c>
      <c r="K105" s="0" t="n">
        <f aca="false">COUNTIFS(Data!$D$2:$D$66, "Other", Data!$H$2:$H$66, "&lt;2000", Data!$M$2:$M$66, "&lt;"&amp;'Cumulative distributions'!$A105)/COUNTIFS(Data!$M$2:$M$66, "&gt;0", Data!$D$2:$D$66, "Other", Data!$H$2:$H$66, "&lt;2000")</f>
        <v>0.666666666666667</v>
      </c>
      <c r="L105" s="0" t="n">
        <f aca="false">COUNTIFS(Data!$D$2:$D$66, "Other", Data!$H$2:$H$66, "&gt;1999", Data!$M$2:$M$66, "&lt;"&amp;'Cumulative distributions'!$A105)/COUNTIFS(Data!$M$2:$M$66, "&gt;0", Data!$D$2:$D$66, "Other", Data!$H$2:$H$66, "&gt;1999")</f>
        <v>0.4</v>
      </c>
      <c r="N105" s="0" t="n">
        <f aca="false">COUNTIFS(Data!$D$2:$D$66, "AGI", Data!$M$2:$M$66, "&lt;"&amp;'Cumulative distributions'!$A105)/COUNTIFS(Data!$M$2:$M$66, "&gt;0", Data!$D$2:$D$66, "AGI")</f>
        <v>0.923076923076923</v>
      </c>
      <c r="O105" s="0" t="n">
        <f aca="false">COUNTIFS(Data!$D$2:$D$66, "AI", Data!$M$2:$M$66, "&lt;"&amp;'Cumulative distributions'!$A105)/COUNTIFS(Data!$M$2:$M$66, "&gt;0", Data!$D$2:$D$66, "AI")</f>
        <v>0.772727272727273</v>
      </c>
      <c r="P105" s="0" t="n">
        <f aca="false">COUNTIFS(Data!$D$2:$D$66, "Futurist", Data!$M$2:$M$66, "&lt;"&amp;'Cumulative distributions'!$A105)/COUNTIFS(Data!$M$2:$M$66, "&gt;0", Data!$D$2:$D$66, "Futurist")</f>
        <v>0.8</v>
      </c>
      <c r="Q105" s="0" t="n">
        <f aca="false">COUNTIFS(Data!$D$2:$D$66, "Other", Data!$M$2:$M$66, "&lt;"&amp;'Cumulative distributions'!$A105)/COUNTIFS(Data!$M$2:$M$66, "&gt;0", Data!$D$2:$D$66, "Other")</f>
        <v>0.5</v>
      </c>
      <c r="S105" s="0" t="n">
        <f aca="false">COUNTIFS(Data!$H$2:$H$66, "&lt;2000", Data!$M$2:$M$66, "&lt;"&amp;'Cumulative distributions'!$A105)/COUNTIFS(Data!$M$2:$M$66, "&gt;0", Data!$H$2:$H$66, "&lt;2000")</f>
        <v>0.833333333333333</v>
      </c>
      <c r="T105" s="0" t="n">
        <f aca="false">COUNTIFS(Data!$H$2:$H$66, "&gt;1999", Data!$M$2:$M$66, "&lt;"&amp;'Cumulative distributions'!$A105)/COUNTIFS(Data!$M$2:$M$66, "&gt;0", Data!$H$2:$H$66, "&gt;1999")</f>
        <v>0.75</v>
      </c>
      <c r="V105" s="0" t="n">
        <f aca="false">COUNTIFS(Data!$AD$2:$AD$66, 1, Data!$H$2:$H$66, "&gt;1999", Data!$M$2:$M$66, "&lt;"&amp;'Cumulative distributions'!$A105)/COUNTIFS(Data!$M$2:$M$66, "&gt;0", Data!$AD$2:$AD$66, 1, Data!$H$2:$H$66, "&gt;1999")</f>
        <v>0.772727272727273</v>
      </c>
      <c r="W105" s="0" t="n">
        <f aca="false">COUNTIFS(Data!$AD$2:$AD$66, 0, Data!$H$2:$H$66, "&gt;1999", Data!$M$2:$M$66, "&lt;"&amp;'Cumulative distributions'!$A105)/COUNTIFS(Data!$M$2:$M$66, "&gt;0", Data!$AD$2:$AD$66, 0, Data!$H$2:$H$66, "&gt;1999")</f>
        <v>0.727272727272727</v>
      </c>
      <c r="AH105" s="0" t="n">
        <f aca="false">IF(AND(V105&gt;0.1, (NOT(V104&gt;0.1))), A105, AH104)</f>
        <v>2026</v>
      </c>
    </row>
    <row r="106" customFormat="false" ht="12" hidden="false" customHeight="false" outlineLevel="0" collapsed="false">
      <c r="A106" s="0" t="n">
        <v>2064</v>
      </c>
      <c r="B106" s="0" t="n">
        <f aca="false">COUNTIF(Data!$M$2:$M$66, "&lt;" &amp; A106)/COUNT(Data!$M$2:$M$66)</f>
        <v>0.775862068965517</v>
      </c>
      <c r="C106" s="0" t="n">
        <f aca="false">COUNTIF(Data!$L$2:$L$66, "&lt;" &amp; A106)/COUNT(Data!$L$2:$L$66)</f>
        <v>0.811320754716981</v>
      </c>
      <c r="E106" s="0" t="n">
        <f aca="false">COUNTIFS(Data!$D$2:$D$66, "AI", Data!$H$2:$H$66, "&lt;2000", Data!$M$2:$M$66, "&lt;"&amp;'Cumulative distributions'!$A106)/COUNTIFS(Data!$M$2:$M$66, "&gt;0", Data!$D$2:$D$66, "AI", Data!$H$2:$H$66, "&lt;2000")</f>
        <v>1</v>
      </c>
      <c r="F106" s="0" t="n">
        <f aca="false">COUNTIFS(Data!$D$2:$D$66, "AI", Data!$H$2:$H$66, "&gt;1999", Data!$M$2:$M$66, "&lt;"&amp;'Cumulative distributions'!$A106)/COUNTIFS(Data!$M$2:$M$66, "&gt;0", Data!$D$2:$D$66, "AI", Data!$H$2:$H$66, "&gt;1999")</f>
        <v>0.666666666666667</v>
      </c>
      <c r="G106" s="0" t="e">
        <f aca="false">COUNTIFS(Data!$D$2:$D$66, "AGI", Data!$H$2:$H$66, "&lt;2000", Data!$M$2:$M$66, "&lt;"&amp;'Cumulative distributions'!$A106)/COUNTIFS(Data!$M$2:$M$66, "&gt;0", Data!$D$2:$D$66, "AGI", Data!$H$2:$H$66, "&lt;2000")</f>
        <v>#DIV/0!</v>
      </c>
      <c r="H106" s="0" t="n">
        <f aca="false">COUNTIFS(Data!$D$2:$D$66, "AGI", Data!$H$2:$H$66, "&gt;1999", Data!$M$2:$M$66, "&lt;"&amp;'Cumulative distributions'!$A106)/COUNTIFS(Data!$M$2:$M$66, "&gt;0", Data!$D$2:$D$66, "AGI", Data!$H$2:$H$66, "&gt;1999")</f>
        <v>0.923076923076923</v>
      </c>
      <c r="I106" s="0" t="n">
        <f aca="false">COUNTIFS(Data!$D$2:$D$66, "Futurist", Data!$H$2:$H$66, "&lt;2000", Data!$M$2:$M$66, "&lt;"&amp;'Cumulative distributions'!$A106)/COUNTIFS(Data!$M$2:$M$66, "&gt;0", Data!$D$2:$D$66, "Futurist", Data!$H$2:$H$66, "&lt;2000")</f>
        <v>0.75</v>
      </c>
      <c r="J106" s="0" t="n">
        <f aca="false">COUNTIFS(Data!$D$2:$D$66, "Futurist", Data!$H$2:$H$66, "&gt;1999", Data!$M$2:$M$66, "&lt;"&amp;'Cumulative distributions'!$A106)/COUNTIFS(Data!$M$2:$M$66, "&gt;0", Data!$D$2:$D$66, "Futurist", Data!$H$2:$H$66, "&gt;1999")</f>
        <v>0.857142857142857</v>
      </c>
      <c r="K106" s="0" t="n">
        <f aca="false">COUNTIFS(Data!$D$2:$D$66, "Other", Data!$H$2:$H$66, "&lt;2000", Data!$M$2:$M$66, "&lt;"&amp;'Cumulative distributions'!$A106)/COUNTIFS(Data!$M$2:$M$66, "&gt;0", Data!$D$2:$D$66, "Other", Data!$H$2:$H$66, "&lt;2000")</f>
        <v>0.666666666666667</v>
      </c>
      <c r="L106" s="0" t="n">
        <f aca="false">COUNTIFS(Data!$D$2:$D$66, "Other", Data!$H$2:$H$66, "&gt;1999", Data!$M$2:$M$66, "&lt;"&amp;'Cumulative distributions'!$A106)/COUNTIFS(Data!$M$2:$M$66, "&gt;0", Data!$D$2:$D$66, "Other", Data!$H$2:$H$66, "&gt;1999")</f>
        <v>0.4</v>
      </c>
      <c r="N106" s="0" t="n">
        <f aca="false">COUNTIFS(Data!$D$2:$D$66, "AGI", Data!$M$2:$M$66, "&lt;"&amp;'Cumulative distributions'!$A106)/COUNTIFS(Data!$M$2:$M$66, "&gt;0", Data!$D$2:$D$66, "AGI")</f>
        <v>0.923076923076923</v>
      </c>
      <c r="O106" s="0" t="n">
        <f aca="false">COUNTIFS(Data!$D$2:$D$66, "AI", Data!$M$2:$M$66, "&lt;"&amp;'Cumulative distributions'!$A106)/COUNTIFS(Data!$M$2:$M$66, "&gt;0", Data!$D$2:$D$66, "AI")</f>
        <v>0.772727272727273</v>
      </c>
      <c r="P106" s="0" t="n">
        <f aca="false">COUNTIFS(Data!$D$2:$D$66, "Futurist", Data!$M$2:$M$66, "&lt;"&amp;'Cumulative distributions'!$A106)/COUNTIFS(Data!$M$2:$M$66, "&gt;0", Data!$D$2:$D$66, "Futurist")</f>
        <v>0.8</v>
      </c>
      <c r="Q106" s="0" t="n">
        <f aca="false">COUNTIFS(Data!$D$2:$D$66, "Other", Data!$M$2:$M$66, "&lt;"&amp;'Cumulative distributions'!$A106)/COUNTIFS(Data!$M$2:$M$66, "&gt;0", Data!$D$2:$D$66, "Other")</f>
        <v>0.5</v>
      </c>
      <c r="S106" s="0" t="n">
        <f aca="false">COUNTIFS(Data!$H$2:$H$66, "&lt;2000", Data!$M$2:$M$66, "&lt;"&amp;'Cumulative distributions'!$A106)/COUNTIFS(Data!$M$2:$M$66, "&gt;0", Data!$H$2:$H$66, "&lt;2000")</f>
        <v>0.833333333333333</v>
      </c>
      <c r="T106" s="0" t="n">
        <f aca="false">COUNTIFS(Data!$H$2:$H$66, "&gt;1999", Data!$M$2:$M$66, "&lt;"&amp;'Cumulative distributions'!$A106)/COUNTIFS(Data!$M$2:$M$66, "&gt;0", Data!$H$2:$H$66, "&gt;1999")</f>
        <v>0.75</v>
      </c>
      <c r="V106" s="0" t="n">
        <f aca="false">COUNTIFS(Data!$AD$2:$AD$66, 1, Data!$H$2:$H$66, "&gt;1999", Data!$M$2:$M$66, "&lt;"&amp;'Cumulative distributions'!$A106)/COUNTIFS(Data!$M$2:$M$66, "&gt;0", Data!$AD$2:$AD$66, 1, Data!$H$2:$H$66, "&gt;1999")</f>
        <v>0.772727272727273</v>
      </c>
      <c r="W106" s="0" t="n">
        <f aca="false">COUNTIFS(Data!$AD$2:$AD$66, 0, Data!$H$2:$H$66, "&gt;1999", Data!$M$2:$M$66, "&lt;"&amp;'Cumulative distributions'!$A106)/COUNTIFS(Data!$M$2:$M$66, "&gt;0", Data!$AD$2:$AD$66, 0, Data!$H$2:$H$66, "&gt;1999")</f>
        <v>0.727272727272727</v>
      </c>
      <c r="AH106" s="0" t="n">
        <f aca="false">IF(AND(V106&gt;0.1, (NOT(V105&gt;0.1))), A106, AH105)</f>
        <v>2026</v>
      </c>
    </row>
    <row r="107" customFormat="false" ht="12" hidden="false" customHeight="false" outlineLevel="0" collapsed="false">
      <c r="A107" s="0" t="n">
        <v>2065</v>
      </c>
      <c r="B107" s="0" t="n">
        <f aca="false">COUNTIF(Data!$M$2:$M$66, "&lt;" &amp; A107)/COUNT(Data!$M$2:$M$66)</f>
        <v>0.775862068965517</v>
      </c>
      <c r="C107" s="0" t="n">
        <f aca="false">COUNTIF(Data!$L$2:$L$66, "&lt;" &amp; A107)/COUNT(Data!$L$2:$L$66)</f>
        <v>0.811320754716981</v>
      </c>
      <c r="E107" s="0" t="n">
        <f aca="false">COUNTIFS(Data!$D$2:$D$66, "AI", Data!$H$2:$H$66, "&lt;2000", Data!$M$2:$M$66, "&lt;"&amp;'Cumulative distributions'!$A107)/COUNTIFS(Data!$M$2:$M$66, "&gt;0", Data!$D$2:$D$66, "AI", Data!$H$2:$H$66, "&lt;2000")</f>
        <v>1</v>
      </c>
      <c r="F107" s="0" t="n">
        <f aca="false">COUNTIFS(Data!$D$2:$D$66, "AI", Data!$H$2:$H$66, "&gt;1999", Data!$M$2:$M$66, "&lt;"&amp;'Cumulative distributions'!$A107)/COUNTIFS(Data!$M$2:$M$66, "&gt;0", Data!$D$2:$D$66, "AI", Data!$H$2:$H$66, "&gt;1999")</f>
        <v>0.666666666666667</v>
      </c>
      <c r="G107" s="0" t="e">
        <f aca="false">COUNTIFS(Data!$D$2:$D$66, "AGI", Data!$H$2:$H$66, "&lt;2000", Data!$M$2:$M$66, "&lt;"&amp;'Cumulative distributions'!$A107)/COUNTIFS(Data!$M$2:$M$66, "&gt;0", Data!$D$2:$D$66, "AGI", Data!$H$2:$H$66, "&lt;2000")</f>
        <v>#DIV/0!</v>
      </c>
      <c r="H107" s="0" t="n">
        <f aca="false">COUNTIFS(Data!$D$2:$D$66, "AGI", Data!$H$2:$H$66, "&gt;1999", Data!$M$2:$M$66, "&lt;"&amp;'Cumulative distributions'!$A107)/COUNTIFS(Data!$M$2:$M$66, "&gt;0", Data!$D$2:$D$66, "AGI", Data!$H$2:$H$66, "&gt;1999")</f>
        <v>0.923076923076923</v>
      </c>
      <c r="I107" s="0" t="n">
        <f aca="false">COUNTIFS(Data!$D$2:$D$66, "Futurist", Data!$H$2:$H$66, "&lt;2000", Data!$M$2:$M$66, "&lt;"&amp;'Cumulative distributions'!$A107)/COUNTIFS(Data!$M$2:$M$66, "&gt;0", Data!$D$2:$D$66, "Futurist", Data!$H$2:$H$66, "&lt;2000")</f>
        <v>0.75</v>
      </c>
      <c r="J107" s="0" t="n">
        <f aca="false">COUNTIFS(Data!$D$2:$D$66, "Futurist", Data!$H$2:$H$66, "&gt;1999", Data!$M$2:$M$66, "&lt;"&amp;'Cumulative distributions'!$A107)/COUNTIFS(Data!$M$2:$M$66, "&gt;0", Data!$D$2:$D$66, "Futurist", Data!$H$2:$H$66, "&gt;1999")</f>
        <v>0.857142857142857</v>
      </c>
      <c r="K107" s="0" t="n">
        <f aca="false">COUNTIFS(Data!$D$2:$D$66, "Other", Data!$H$2:$H$66, "&lt;2000", Data!$M$2:$M$66, "&lt;"&amp;'Cumulative distributions'!$A107)/COUNTIFS(Data!$M$2:$M$66, "&gt;0", Data!$D$2:$D$66, "Other", Data!$H$2:$H$66, "&lt;2000")</f>
        <v>0.666666666666667</v>
      </c>
      <c r="L107" s="0" t="n">
        <f aca="false">COUNTIFS(Data!$D$2:$D$66, "Other", Data!$H$2:$H$66, "&gt;1999", Data!$M$2:$M$66, "&lt;"&amp;'Cumulative distributions'!$A107)/COUNTIFS(Data!$M$2:$M$66, "&gt;0", Data!$D$2:$D$66, "Other", Data!$H$2:$H$66, "&gt;1999")</f>
        <v>0.4</v>
      </c>
      <c r="N107" s="0" t="n">
        <f aca="false">COUNTIFS(Data!$D$2:$D$66, "AGI", Data!$M$2:$M$66, "&lt;"&amp;'Cumulative distributions'!$A107)/COUNTIFS(Data!$M$2:$M$66, "&gt;0", Data!$D$2:$D$66, "AGI")</f>
        <v>0.923076923076923</v>
      </c>
      <c r="O107" s="0" t="n">
        <f aca="false">COUNTIFS(Data!$D$2:$D$66, "AI", Data!$M$2:$M$66, "&lt;"&amp;'Cumulative distributions'!$A107)/COUNTIFS(Data!$M$2:$M$66, "&gt;0", Data!$D$2:$D$66, "AI")</f>
        <v>0.772727272727273</v>
      </c>
      <c r="P107" s="0" t="n">
        <f aca="false">COUNTIFS(Data!$D$2:$D$66, "Futurist", Data!$M$2:$M$66, "&lt;"&amp;'Cumulative distributions'!$A107)/COUNTIFS(Data!$M$2:$M$66, "&gt;0", Data!$D$2:$D$66, "Futurist")</f>
        <v>0.8</v>
      </c>
      <c r="Q107" s="0" t="n">
        <f aca="false">COUNTIFS(Data!$D$2:$D$66, "Other", Data!$M$2:$M$66, "&lt;"&amp;'Cumulative distributions'!$A107)/COUNTIFS(Data!$M$2:$M$66, "&gt;0", Data!$D$2:$D$66, "Other")</f>
        <v>0.5</v>
      </c>
      <c r="S107" s="0" t="n">
        <f aca="false">COUNTIFS(Data!$H$2:$H$66, "&lt;2000", Data!$M$2:$M$66, "&lt;"&amp;'Cumulative distributions'!$A107)/COUNTIFS(Data!$M$2:$M$66, "&gt;0", Data!$H$2:$H$66, "&lt;2000")</f>
        <v>0.833333333333333</v>
      </c>
      <c r="T107" s="0" t="n">
        <f aca="false">COUNTIFS(Data!$H$2:$H$66, "&gt;1999", Data!$M$2:$M$66, "&lt;"&amp;'Cumulative distributions'!$A107)/COUNTIFS(Data!$M$2:$M$66, "&gt;0", Data!$H$2:$H$66, "&gt;1999")</f>
        <v>0.75</v>
      </c>
      <c r="V107" s="0" t="n">
        <f aca="false">COUNTIFS(Data!$AD$2:$AD$66, 1, Data!$H$2:$H$66, "&gt;1999", Data!$M$2:$M$66, "&lt;"&amp;'Cumulative distributions'!$A107)/COUNTIFS(Data!$M$2:$M$66, "&gt;0", Data!$AD$2:$AD$66, 1, Data!$H$2:$H$66, "&gt;1999")</f>
        <v>0.772727272727273</v>
      </c>
      <c r="W107" s="0" t="n">
        <f aca="false">COUNTIFS(Data!$AD$2:$AD$66, 0, Data!$H$2:$H$66, "&gt;1999", Data!$M$2:$M$66, "&lt;"&amp;'Cumulative distributions'!$A107)/COUNTIFS(Data!$M$2:$M$66, "&gt;0", Data!$AD$2:$AD$66, 0, Data!$H$2:$H$66, "&gt;1999")</f>
        <v>0.727272727272727</v>
      </c>
      <c r="AH107" s="0" t="n">
        <f aca="false">IF(AND(V107&gt;0.1, (NOT(V106&gt;0.1))), A107, AH106)</f>
        <v>2026</v>
      </c>
    </row>
    <row r="108" customFormat="false" ht="12" hidden="false" customHeight="false" outlineLevel="0" collapsed="false">
      <c r="A108" s="0" t="n">
        <v>2066</v>
      </c>
      <c r="B108" s="0" t="n">
        <f aca="false">COUNTIF(Data!$M$2:$M$66, "&lt;" &amp; A108)/COUNT(Data!$M$2:$M$66)</f>
        <v>0.775862068965517</v>
      </c>
      <c r="C108" s="0" t="n">
        <f aca="false">COUNTIF(Data!$L$2:$L$66, "&lt;" &amp; A108)/COUNT(Data!$L$2:$L$66)</f>
        <v>0.811320754716981</v>
      </c>
      <c r="E108" s="0" t="n">
        <f aca="false">COUNTIFS(Data!$D$2:$D$66, "AI", Data!$H$2:$H$66, "&lt;2000", Data!$M$2:$M$66, "&lt;"&amp;'Cumulative distributions'!$A108)/COUNTIFS(Data!$M$2:$M$66, "&gt;0", Data!$D$2:$D$66, "AI", Data!$H$2:$H$66, "&lt;2000")</f>
        <v>1</v>
      </c>
      <c r="F108" s="0" t="n">
        <f aca="false">COUNTIFS(Data!$D$2:$D$66, "AI", Data!$H$2:$H$66, "&gt;1999", Data!$M$2:$M$66, "&lt;"&amp;'Cumulative distributions'!$A108)/COUNTIFS(Data!$M$2:$M$66, "&gt;0", Data!$D$2:$D$66, "AI", Data!$H$2:$H$66, "&gt;1999")</f>
        <v>0.666666666666667</v>
      </c>
      <c r="G108" s="0" t="e">
        <f aca="false">COUNTIFS(Data!$D$2:$D$66, "AGI", Data!$H$2:$H$66, "&lt;2000", Data!$M$2:$M$66, "&lt;"&amp;'Cumulative distributions'!$A108)/COUNTIFS(Data!$M$2:$M$66, "&gt;0", Data!$D$2:$D$66, "AGI", Data!$H$2:$H$66, "&lt;2000")</f>
        <v>#DIV/0!</v>
      </c>
      <c r="H108" s="0" t="n">
        <f aca="false">COUNTIFS(Data!$D$2:$D$66, "AGI", Data!$H$2:$H$66, "&gt;1999", Data!$M$2:$M$66, "&lt;"&amp;'Cumulative distributions'!$A108)/COUNTIFS(Data!$M$2:$M$66, "&gt;0", Data!$D$2:$D$66, "AGI", Data!$H$2:$H$66, "&gt;1999")</f>
        <v>0.923076923076923</v>
      </c>
      <c r="I108" s="0" t="n">
        <f aca="false">COUNTIFS(Data!$D$2:$D$66, "Futurist", Data!$H$2:$H$66, "&lt;2000", Data!$M$2:$M$66, "&lt;"&amp;'Cumulative distributions'!$A108)/COUNTIFS(Data!$M$2:$M$66, "&gt;0", Data!$D$2:$D$66, "Futurist", Data!$H$2:$H$66, "&lt;2000")</f>
        <v>0.75</v>
      </c>
      <c r="J108" s="0" t="n">
        <f aca="false">COUNTIFS(Data!$D$2:$D$66, "Futurist", Data!$H$2:$H$66, "&gt;1999", Data!$M$2:$M$66, "&lt;"&amp;'Cumulative distributions'!$A108)/COUNTIFS(Data!$M$2:$M$66, "&gt;0", Data!$D$2:$D$66, "Futurist", Data!$H$2:$H$66, "&gt;1999")</f>
        <v>0.857142857142857</v>
      </c>
      <c r="K108" s="0" t="n">
        <f aca="false">COUNTIFS(Data!$D$2:$D$66, "Other", Data!$H$2:$H$66, "&lt;2000", Data!$M$2:$M$66, "&lt;"&amp;'Cumulative distributions'!$A108)/COUNTIFS(Data!$M$2:$M$66, "&gt;0", Data!$D$2:$D$66, "Other", Data!$H$2:$H$66, "&lt;2000")</f>
        <v>0.666666666666667</v>
      </c>
      <c r="L108" s="0" t="n">
        <f aca="false">COUNTIFS(Data!$D$2:$D$66, "Other", Data!$H$2:$H$66, "&gt;1999", Data!$M$2:$M$66, "&lt;"&amp;'Cumulative distributions'!$A108)/COUNTIFS(Data!$M$2:$M$66, "&gt;0", Data!$D$2:$D$66, "Other", Data!$H$2:$H$66, "&gt;1999")</f>
        <v>0.4</v>
      </c>
      <c r="N108" s="0" t="n">
        <f aca="false">COUNTIFS(Data!$D$2:$D$66, "AGI", Data!$M$2:$M$66, "&lt;"&amp;'Cumulative distributions'!$A108)/COUNTIFS(Data!$M$2:$M$66, "&gt;0", Data!$D$2:$D$66, "AGI")</f>
        <v>0.923076923076923</v>
      </c>
      <c r="O108" s="0" t="n">
        <f aca="false">COUNTIFS(Data!$D$2:$D$66, "AI", Data!$M$2:$M$66, "&lt;"&amp;'Cumulative distributions'!$A108)/COUNTIFS(Data!$M$2:$M$66, "&gt;0", Data!$D$2:$D$66, "AI")</f>
        <v>0.772727272727273</v>
      </c>
      <c r="P108" s="0" t="n">
        <f aca="false">COUNTIFS(Data!$D$2:$D$66, "Futurist", Data!$M$2:$M$66, "&lt;"&amp;'Cumulative distributions'!$A108)/COUNTIFS(Data!$M$2:$M$66, "&gt;0", Data!$D$2:$D$66, "Futurist")</f>
        <v>0.8</v>
      </c>
      <c r="Q108" s="0" t="n">
        <f aca="false">COUNTIFS(Data!$D$2:$D$66, "Other", Data!$M$2:$M$66, "&lt;"&amp;'Cumulative distributions'!$A108)/COUNTIFS(Data!$M$2:$M$66, "&gt;0", Data!$D$2:$D$66, "Other")</f>
        <v>0.5</v>
      </c>
      <c r="S108" s="0" t="n">
        <f aca="false">COUNTIFS(Data!$H$2:$H$66, "&lt;2000", Data!$M$2:$M$66, "&lt;"&amp;'Cumulative distributions'!$A108)/COUNTIFS(Data!$M$2:$M$66, "&gt;0", Data!$H$2:$H$66, "&lt;2000")</f>
        <v>0.833333333333333</v>
      </c>
      <c r="T108" s="0" t="n">
        <f aca="false">COUNTIFS(Data!$H$2:$H$66, "&gt;1999", Data!$M$2:$M$66, "&lt;"&amp;'Cumulative distributions'!$A108)/COUNTIFS(Data!$M$2:$M$66, "&gt;0", Data!$H$2:$H$66, "&gt;1999")</f>
        <v>0.75</v>
      </c>
      <c r="V108" s="0" t="n">
        <f aca="false">COUNTIFS(Data!$AD$2:$AD$66, 1, Data!$H$2:$H$66, "&gt;1999", Data!$M$2:$M$66, "&lt;"&amp;'Cumulative distributions'!$A108)/COUNTIFS(Data!$M$2:$M$66, "&gt;0", Data!$AD$2:$AD$66, 1, Data!$H$2:$H$66, "&gt;1999")</f>
        <v>0.772727272727273</v>
      </c>
      <c r="W108" s="0" t="n">
        <f aca="false">COUNTIFS(Data!$AD$2:$AD$66, 0, Data!$H$2:$H$66, "&gt;1999", Data!$M$2:$M$66, "&lt;"&amp;'Cumulative distributions'!$A108)/COUNTIFS(Data!$M$2:$M$66, "&gt;0", Data!$AD$2:$AD$66, 0, Data!$H$2:$H$66, "&gt;1999")</f>
        <v>0.727272727272727</v>
      </c>
      <c r="AH108" s="0" t="n">
        <f aca="false">IF(AND(V108&gt;0.1, (NOT(V107&gt;0.1))), A108, AH107)</f>
        <v>2026</v>
      </c>
    </row>
    <row r="109" customFormat="false" ht="12" hidden="false" customHeight="false" outlineLevel="0" collapsed="false">
      <c r="A109" s="0" t="n">
        <v>2067</v>
      </c>
      <c r="B109" s="0" t="n">
        <f aca="false">COUNTIF(Data!$M$2:$M$66, "&lt;" &amp; A109)/COUNT(Data!$M$2:$M$66)</f>
        <v>0.775862068965517</v>
      </c>
      <c r="C109" s="0" t="n">
        <f aca="false">COUNTIF(Data!$L$2:$L$66, "&lt;" &amp; A109)/COUNT(Data!$L$2:$L$66)</f>
        <v>0.811320754716981</v>
      </c>
      <c r="E109" s="0" t="n">
        <f aca="false">COUNTIFS(Data!$D$2:$D$66, "AI", Data!$H$2:$H$66, "&lt;2000", Data!$M$2:$M$66, "&lt;"&amp;'Cumulative distributions'!$A109)/COUNTIFS(Data!$M$2:$M$66, "&gt;0", Data!$D$2:$D$66, "AI", Data!$H$2:$H$66, "&lt;2000")</f>
        <v>1</v>
      </c>
      <c r="F109" s="0" t="n">
        <f aca="false">COUNTIFS(Data!$D$2:$D$66, "AI", Data!$H$2:$H$66, "&gt;1999", Data!$M$2:$M$66, "&lt;"&amp;'Cumulative distributions'!$A109)/COUNTIFS(Data!$M$2:$M$66, "&gt;0", Data!$D$2:$D$66, "AI", Data!$H$2:$H$66, "&gt;1999")</f>
        <v>0.666666666666667</v>
      </c>
      <c r="G109" s="0" t="e">
        <f aca="false">COUNTIFS(Data!$D$2:$D$66, "AGI", Data!$H$2:$H$66, "&lt;2000", Data!$M$2:$M$66, "&lt;"&amp;'Cumulative distributions'!$A109)/COUNTIFS(Data!$M$2:$M$66, "&gt;0", Data!$D$2:$D$66, "AGI", Data!$H$2:$H$66, "&lt;2000")</f>
        <v>#DIV/0!</v>
      </c>
      <c r="H109" s="0" t="n">
        <f aca="false">COUNTIFS(Data!$D$2:$D$66, "AGI", Data!$H$2:$H$66, "&gt;1999", Data!$M$2:$M$66, "&lt;"&amp;'Cumulative distributions'!$A109)/COUNTIFS(Data!$M$2:$M$66, "&gt;0", Data!$D$2:$D$66, "AGI", Data!$H$2:$H$66, "&gt;1999")</f>
        <v>0.923076923076923</v>
      </c>
      <c r="I109" s="0" t="n">
        <f aca="false">COUNTIFS(Data!$D$2:$D$66, "Futurist", Data!$H$2:$H$66, "&lt;2000", Data!$M$2:$M$66, "&lt;"&amp;'Cumulative distributions'!$A109)/COUNTIFS(Data!$M$2:$M$66, "&gt;0", Data!$D$2:$D$66, "Futurist", Data!$H$2:$H$66, "&lt;2000")</f>
        <v>0.75</v>
      </c>
      <c r="J109" s="0" t="n">
        <f aca="false">COUNTIFS(Data!$D$2:$D$66, "Futurist", Data!$H$2:$H$66, "&gt;1999", Data!$M$2:$M$66, "&lt;"&amp;'Cumulative distributions'!$A109)/COUNTIFS(Data!$M$2:$M$66, "&gt;0", Data!$D$2:$D$66, "Futurist", Data!$H$2:$H$66, "&gt;1999")</f>
        <v>0.857142857142857</v>
      </c>
      <c r="K109" s="0" t="n">
        <f aca="false">COUNTIFS(Data!$D$2:$D$66, "Other", Data!$H$2:$H$66, "&lt;2000", Data!$M$2:$M$66, "&lt;"&amp;'Cumulative distributions'!$A109)/COUNTIFS(Data!$M$2:$M$66, "&gt;0", Data!$D$2:$D$66, "Other", Data!$H$2:$H$66, "&lt;2000")</f>
        <v>0.666666666666667</v>
      </c>
      <c r="L109" s="0" t="n">
        <f aca="false">COUNTIFS(Data!$D$2:$D$66, "Other", Data!$H$2:$H$66, "&gt;1999", Data!$M$2:$M$66, "&lt;"&amp;'Cumulative distributions'!$A109)/COUNTIFS(Data!$M$2:$M$66, "&gt;0", Data!$D$2:$D$66, "Other", Data!$H$2:$H$66, "&gt;1999")</f>
        <v>0.4</v>
      </c>
      <c r="N109" s="0" t="n">
        <f aca="false">COUNTIFS(Data!$D$2:$D$66, "AGI", Data!$M$2:$M$66, "&lt;"&amp;'Cumulative distributions'!$A109)/COUNTIFS(Data!$M$2:$M$66, "&gt;0", Data!$D$2:$D$66, "AGI")</f>
        <v>0.923076923076923</v>
      </c>
      <c r="O109" s="0" t="n">
        <f aca="false">COUNTIFS(Data!$D$2:$D$66, "AI", Data!$M$2:$M$66, "&lt;"&amp;'Cumulative distributions'!$A109)/COUNTIFS(Data!$M$2:$M$66, "&gt;0", Data!$D$2:$D$66, "AI")</f>
        <v>0.772727272727273</v>
      </c>
      <c r="P109" s="0" t="n">
        <f aca="false">COUNTIFS(Data!$D$2:$D$66, "Futurist", Data!$M$2:$M$66, "&lt;"&amp;'Cumulative distributions'!$A109)/COUNTIFS(Data!$M$2:$M$66, "&gt;0", Data!$D$2:$D$66, "Futurist")</f>
        <v>0.8</v>
      </c>
      <c r="Q109" s="0" t="n">
        <f aca="false">COUNTIFS(Data!$D$2:$D$66, "Other", Data!$M$2:$M$66, "&lt;"&amp;'Cumulative distributions'!$A109)/COUNTIFS(Data!$M$2:$M$66, "&gt;0", Data!$D$2:$D$66, "Other")</f>
        <v>0.5</v>
      </c>
      <c r="S109" s="0" t="n">
        <f aca="false">COUNTIFS(Data!$H$2:$H$66, "&lt;2000", Data!$M$2:$M$66, "&lt;"&amp;'Cumulative distributions'!$A109)/COUNTIFS(Data!$M$2:$M$66, "&gt;0", Data!$H$2:$H$66, "&lt;2000")</f>
        <v>0.833333333333333</v>
      </c>
      <c r="T109" s="0" t="n">
        <f aca="false">COUNTIFS(Data!$H$2:$H$66, "&gt;1999", Data!$M$2:$M$66, "&lt;"&amp;'Cumulative distributions'!$A109)/COUNTIFS(Data!$M$2:$M$66, "&gt;0", Data!$H$2:$H$66, "&gt;1999")</f>
        <v>0.75</v>
      </c>
      <c r="V109" s="0" t="n">
        <f aca="false">COUNTIFS(Data!$AD$2:$AD$66, 1, Data!$H$2:$H$66, "&gt;1999", Data!$M$2:$M$66, "&lt;"&amp;'Cumulative distributions'!$A109)/COUNTIFS(Data!$M$2:$M$66, "&gt;0", Data!$AD$2:$AD$66, 1, Data!$H$2:$H$66, "&gt;1999")</f>
        <v>0.772727272727273</v>
      </c>
      <c r="W109" s="0" t="n">
        <f aca="false">COUNTIFS(Data!$AD$2:$AD$66, 0, Data!$H$2:$H$66, "&gt;1999", Data!$M$2:$M$66, "&lt;"&amp;'Cumulative distributions'!$A109)/COUNTIFS(Data!$M$2:$M$66, "&gt;0", Data!$AD$2:$AD$66, 0, Data!$H$2:$H$66, "&gt;1999")</f>
        <v>0.727272727272727</v>
      </c>
      <c r="AH109" s="0" t="n">
        <f aca="false">IF(AND(V109&gt;0.1, (NOT(V108&gt;0.1))), A109, AH108)</f>
        <v>2026</v>
      </c>
    </row>
    <row r="110" customFormat="false" ht="12" hidden="false" customHeight="false" outlineLevel="0" collapsed="false">
      <c r="A110" s="0" t="n">
        <v>2068</v>
      </c>
      <c r="B110" s="0" t="n">
        <f aca="false">COUNTIF(Data!$M$2:$M$66, "&lt;" &amp; A110)/COUNT(Data!$M$2:$M$66)</f>
        <v>0.775862068965517</v>
      </c>
      <c r="C110" s="0" t="n">
        <f aca="false">COUNTIF(Data!$L$2:$L$66, "&lt;" &amp; A110)/COUNT(Data!$L$2:$L$66)</f>
        <v>0.811320754716981</v>
      </c>
      <c r="E110" s="0" t="n">
        <f aca="false">COUNTIFS(Data!$D$2:$D$66, "AI", Data!$H$2:$H$66, "&lt;2000", Data!$M$2:$M$66, "&lt;"&amp;'Cumulative distributions'!$A110)/COUNTIFS(Data!$M$2:$M$66, "&gt;0", Data!$D$2:$D$66, "AI", Data!$H$2:$H$66, "&lt;2000")</f>
        <v>1</v>
      </c>
      <c r="F110" s="0" t="n">
        <f aca="false">COUNTIFS(Data!$D$2:$D$66, "AI", Data!$H$2:$H$66, "&gt;1999", Data!$M$2:$M$66, "&lt;"&amp;'Cumulative distributions'!$A110)/COUNTIFS(Data!$M$2:$M$66, "&gt;0", Data!$D$2:$D$66, "AI", Data!$H$2:$H$66, "&gt;1999")</f>
        <v>0.666666666666667</v>
      </c>
      <c r="G110" s="0" t="e">
        <f aca="false">COUNTIFS(Data!$D$2:$D$66, "AGI", Data!$H$2:$H$66, "&lt;2000", Data!$M$2:$M$66, "&lt;"&amp;'Cumulative distributions'!$A110)/COUNTIFS(Data!$M$2:$M$66, "&gt;0", Data!$D$2:$D$66, "AGI", Data!$H$2:$H$66, "&lt;2000")</f>
        <v>#DIV/0!</v>
      </c>
      <c r="H110" s="0" t="n">
        <f aca="false">COUNTIFS(Data!$D$2:$D$66, "AGI", Data!$H$2:$H$66, "&gt;1999", Data!$M$2:$M$66, "&lt;"&amp;'Cumulative distributions'!$A110)/COUNTIFS(Data!$M$2:$M$66, "&gt;0", Data!$D$2:$D$66, "AGI", Data!$H$2:$H$66, "&gt;1999")</f>
        <v>0.923076923076923</v>
      </c>
      <c r="I110" s="0" t="n">
        <f aca="false">COUNTIFS(Data!$D$2:$D$66, "Futurist", Data!$H$2:$H$66, "&lt;2000", Data!$M$2:$M$66, "&lt;"&amp;'Cumulative distributions'!$A110)/COUNTIFS(Data!$M$2:$M$66, "&gt;0", Data!$D$2:$D$66, "Futurist", Data!$H$2:$H$66, "&lt;2000")</f>
        <v>0.75</v>
      </c>
      <c r="J110" s="0" t="n">
        <f aca="false">COUNTIFS(Data!$D$2:$D$66, "Futurist", Data!$H$2:$H$66, "&gt;1999", Data!$M$2:$M$66, "&lt;"&amp;'Cumulative distributions'!$A110)/COUNTIFS(Data!$M$2:$M$66, "&gt;0", Data!$D$2:$D$66, "Futurist", Data!$H$2:$H$66, "&gt;1999")</f>
        <v>0.857142857142857</v>
      </c>
      <c r="K110" s="0" t="n">
        <f aca="false">COUNTIFS(Data!$D$2:$D$66, "Other", Data!$H$2:$H$66, "&lt;2000", Data!$M$2:$M$66, "&lt;"&amp;'Cumulative distributions'!$A110)/COUNTIFS(Data!$M$2:$M$66, "&gt;0", Data!$D$2:$D$66, "Other", Data!$H$2:$H$66, "&lt;2000")</f>
        <v>0.666666666666667</v>
      </c>
      <c r="L110" s="0" t="n">
        <f aca="false">COUNTIFS(Data!$D$2:$D$66, "Other", Data!$H$2:$H$66, "&gt;1999", Data!$M$2:$M$66, "&lt;"&amp;'Cumulative distributions'!$A110)/COUNTIFS(Data!$M$2:$M$66, "&gt;0", Data!$D$2:$D$66, "Other", Data!$H$2:$H$66, "&gt;1999")</f>
        <v>0.4</v>
      </c>
      <c r="N110" s="0" t="n">
        <f aca="false">COUNTIFS(Data!$D$2:$D$66, "AGI", Data!$M$2:$M$66, "&lt;"&amp;'Cumulative distributions'!$A110)/COUNTIFS(Data!$M$2:$M$66, "&gt;0", Data!$D$2:$D$66, "AGI")</f>
        <v>0.923076923076923</v>
      </c>
      <c r="O110" s="0" t="n">
        <f aca="false">COUNTIFS(Data!$D$2:$D$66, "AI", Data!$M$2:$M$66, "&lt;"&amp;'Cumulative distributions'!$A110)/COUNTIFS(Data!$M$2:$M$66, "&gt;0", Data!$D$2:$D$66, "AI")</f>
        <v>0.772727272727273</v>
      </c>
      <c r="P110" s="0" t="n">
        <f aca="false">COUNTIFS(Data!$D$2:$D$66, "Futurist", Data!$M$2:$M$66, "&lt;"&amp;'Cumulative distributions'!$A110)/COUNTIFS(Data!$M$2:$M$66, "&gt;0", Data!$D$2:$D$66, "Futurist")</f>
        <v>0.8</v>
      </c>
      <c r="Q110" s="0" t="n">
        <f aca="false">COUNTIFS(Data!$D$2:$D$66, "Other", Data!$M$2:$M$66, "&lt;"&amp;'Cumulative distributions'!$A110)/COUNTIFS(Data!$M$2:$M$66, "&gt;0", Data!$D$2:$D$66, "Other")</f>
        <v>0.5</v>
      </c>
      <c r="S110" s="0" t="n">
        <f aca="false">COUNTIFS(Data!$H$2:$H$66, "&lt;2000", Data!$M$2:$M$66, "&lt;"&amp;'Cumulative distributions'!$A110)/COUNTIFS(Data!$M$2:$M$66, "&gt;0", Data!$H$2:$H$66, "&lt;2000")</f>
        <v>0.833333333333333</v>
      </c>
      <c r="T110" s="0" t="n">
        <f aca="false">COUNTIFS(Data!$H$2:$H$66, "&gt;1999", Data!$M$2:$M$66, "&lt;"&amp;'Cumulative distributions'!$A110)/COUNTIFS(Data!$M$2:$M$66, "&gt;0", Data!$H$2:$H$66, "&gt;1999")</f>
        <v>0.75</v>
      </c>
      <c r="V110" s="0" t="n">
        <f aca="false">COUNTIFS(Data!$AD$2:$AD$66, 1, Data!$H$2:$H$66, "&gt;1999", Data!$M$2:$M$66, "&lt;"&amp;'Cumulative distributions'!$A110)/COUNTIFS(Data!$M$2:$M$66, "&gt;0", Data!$AD$2:$AD$66, 1, Data!$H$2:$H$66, "&gt;1999")</f>
        <v>0.772727272727273</v>
      </c>
      <c r="W110" s="0" t="n">
        <f aca="false">COUNTIFS(Data!$AD$2:$AD$66, 0, Data!$H$2:$H$66, "&gt;1999", Data!$M$2:$M$66, "&lt;"&amp;'Cumulative distributions'!$A110)/COUNTIFS(Data!$M$2:$M$66, "&gt;0", Data!$AD$2:$AD$66, 0, Data!$H$2:$H$66, "&gt;1999")</f>
        <v>0.727272727272727</v>
      </c>
      <c r="AH110" s="0" t="n">
        <f aca="false">IF(AND(V110&gt;0.1, (NOT(V109&gt;0.1))), A110, AH109)</f>
        <v>2026</v>
      </c>
    </row>
    <row r="111" customFormat="false" ht="12" hidden="false" customHeight="false" outlineLevel="0" collapsed="false">
      <c r="A111" s="0" t="n">
        <v>2069</v>
      </c>
      <c r="B111" s="0" t="n">
        <f aca="false">COUNTIF(Data!$M$2:$M$66, "&lt;" &amp; A111)/COUNT(Data!$M$2:$M$66)</f>
        <v>0.775862068965517</v>
      </c>
      <c r="C111" s="0" t="n">
        <f aca="false">COUNTIF(Data!$L$2:$L$66, "&lt;" &amp; A111)/COUNT(Data!$L$2:$L$66)</f>
        <v>0.811320754716981</v>
      </c>
      <c r="E111" s="0" t="n">
        <f aca="false">COUNTIFS(Data!$D$2:$D$66, "AI", Data!$H$2:$H$66, "&lt;2000", Data!$M$2:$M$66, "&lt;"&amp;'Cumulative distributions'!$A111)/COUNTIFS(Data!$M$2:$M$66, "&gt;0", Data!$D$2:$D$66, "AI", Data!$H$2:$H$66, "&lt;2000")</f>
        <v>1</v>
      </c>
      <c r="F111" s="0" t="n">
        <f aca="false">COUNTIFS(Data!$D$2:$D$66, "AI", Data!$H$2:$H$66, "&gt;1999", Data!$M$2:$M$66, "&lt;"&amp;'Cumulative distributions'!$A111)/COUNTIFS(Data!$M$2:$M$66, "&gt;0", Data!$D$2:$D$66, "AI", Data!$H$2:$H$66, "&gt;1999")</f>
        <v>0.666666666666667</v>
      </c>
      <c r="G111" s="0" t="e">
        <f aca="false">COUNTIFS(Data!$D$2:$D$66, "AGI", Data!$H$2:$H$66, "&lt;2000", Data!$M$2:$M$66, "&lt;"&amp;'Cumulative distributions'!$A111)/COUNTIFS(Data!$M$2:$M$66, "&gt;0", Data!$D$2:$D$66, "AGI", Data!$H$2:$H$66, "&lt;2000")</f>
        <v>#DIV/0!</v>
      </c>
      <c r="H111" s="0" t="n">
        <f aca="false">COUNTIFS(Data!$D$2:$D$66, "AGI", Data!$H$2:$H$66, "&gt;1999", Data!$M$2:$M$66, "&lt;"&amp;'Cumulative distributions'!$A111)/COUNTIFS(Data!$M$2:$M$66, "&gt;0", Data!$D$2:$D$66, "AGI", Data!$H$2:$H$66, "&gt;1999")</f>
        <v>0.923076923076923</v>
      </c>
      <c r="I111" s="0" t="n">
        <f aca="false">COUNTIFS(Data!$D$2:$D$66, "Futurist", Data!$H$2:$H$66, "&lt;2000", Data!$M$2:$M$66, "&lt;"&amp;'Cumulative distributions'!$A111)/COUNTIFS(Data!$M$2:$M$66, "&gt;0", Data!$D$2:$D$66, "Futurist", Data!$H$2:$H$66, "&lt;2000")</f>
        <v>0.75</v>
      </c>
      <c r="J111" s="0" t="n">
        <f aca="false">COUNTIFS(Data!$D$2:$D$66, "Futurist", Data!$H$2:$H$66, "&gt;1999", Data!$M$2:$M$66, "&lt;"&amp;'Cumulative distributions'!$A111)/COUNTIFS(Data!$M$2:$M$66, "&gt;0", Data!$D$2:$D$66, "Futurist", Data!$H$2:$H$66, "&gt;1999")</f>
        <v>0.857142857142857</v>
      </c>
      <c r="K111" s="0" t="n">
        <f aca="false">COUNTIFS(Data!$D$2:$D$66, "Other", Data!$H$2:$H$66, "&lt;2000", Data!$M$2:$M$66, "&lt;"&amp;'Cumulative distributions'!$A111)/COUNTIFS(Data!$M$2:$M$66, "&gt;0", Data!$D$2:$D$66, "Other", Data!$H$2:$H$66, "&lt;2000")</f>
        <v>0.666666666666667</v>
      </c>
      <c r="L111" s="0" t="n">
        <f aca="false">COUNTIFS(Data!$D$2:$D$66, "Other", Data!$H$2:$H$66, "&gt;1999", Data!$M$2:$M$66, "&lt;"&amp;'Cumulative distributions'!$A111)/COUNTIFS(Data!$M$2:$M$66, "&gt;0", Data!$D$2:$D$66, "Other", Data!$H$2:$H$66, "&gt;1999")</f>
        <v>0.4</v>
      </c>
      <c r="N111" s="0" t="n">
        <f aca="false">COUNTIFS(Data!$D$2:$D$66, "AGI", Data!$M$2:$M$66, "&lt;"&amp;'Cumulative distributions'!$A111)/COUNTIFS(Data!$M$2:$M$66, "&gt;0", Data!$D$2:$D$66, "AGI")</f>
        <v>0.923076923076923</v>
      </c>
      <c r="O111" s="0" t="n">
        <f aca="false">COUNTIFS(Data!$D$2:$D$66, "AI", Data!$M$2:$M$66, "&lt;"&amp;'Cumulative distributions'!$A111)/COUNTIFS(Data!$M$2:$M$66, "&gt;0", Data!$D$2:$D$66, "AI")</f>
        <v>0.772727272727273</v>
      </c>
      <c r="P111" s="0" t="n">
        <f aca="false">COUNTIFS(Data!$D$2:$D$66, "Futurist", Data!$M$2:$M$66, "&lt;"&amp;'Cumulative distributions'!$A111)/COUNTIFS(Data!$M$2:$M$66, "&gt;0", Data!$D$2:$D$66, "Futurist")</f>
        <v>0.8</v>
      </c>
      <c r="Q111" s="0" t="n">
        <f aca="false">COUNTIFS(Data!$D$2:$D$66, "Other", Data!$M$2:$M$66, "&lt;"&amp;'Cumulative distributions'!$A111)/COUNTIFS(Data!$M$2:$M$66, "&gt;0", Data!$D$2:$D$66, "Other")</f>
        <v>0.5</v>
      </c>
      <c r="S111" s="0" t="n">
        <f aca="false">COUNTIFS(Data!$H$2:$H$66, "&lt;2000", Data!$M$2:$M$66, "&lt;"&amp;'Cumulative distributions'!$A111)/COUNTIFS(Data!$M$2:$M$66, "&gt;0", Data!$H$2:$H$66, "&lt;2000")</f>
        <v>0.833333333333333</v>
      </c>
      <c r="T111" s="0" t="n">
        <f aca="false">COUNTIFS(Data!$H$2:$H$66, "&gt;1999", Data!$M$2:$M$66, "&lt;"&amp;'Cumulative distributions'!$A111)/COUNTIFS(Data!$M$2:$M$66, "&gt;0", Data!$H$2:$H$66, "&gt;1999")</f>
        <v>0.75</v>
      </c>
      <c r="V111" s="0" t="n">
        <f aca="false">COUNTIFS(Data!$AD$2:$AD$66, 1, Data!$H$2:$H$66, "&gt;1999", Data!$M$2:$M$66, "&lt;"&amp;'Cumulative distributions'!$A111)/COUNTIFS(Data!$M$2:$M$66, "&gt;0", Data!$AD$2:$AD$66, 1, Data!$H$2:$H$66, "&gt;1999")</f>
        <v>0.772727272727273</v>
      </c>
      <c r="W111" s="0" t="n">
        <f aca="false">COUNTIFS(Data!$AD$2:$AD$66, 0, Data!$H$2:$H$66, "&gt;1999", Data!$M$2:$M$66, "&lt;"&amp;'Cumulative distributions'!$A111)/COUNTIFS(Data!$M$2:$M$66, "&gt;0", Data!$AD$2:$AD$66, 0, Data!$H$2:$H$66, "&gt;1999")</f>
        <v>0.727272727272727</v>
      </c>
      <c r="AH111" s="0" t="n">
        <f aca="false">IF(AND(V111&gt;0.1, (NOT(V110&gt;0.1))), A111, AH110)</f>
        <v>2026</v>
      </c>
    </row>
    <row r="112" customFormat="false" ht="12" hidden="false" customHeight="false" outlineLevel="0" collapsed="false">
      <c r="A112" s="0" t="n">
        <v>2070</v>
      </c>
      <c r="B112" s="0" t="n">
        <f aca="false">COUNTIF(Data!$M$2:$M$66, "&lt;" &amp; A112)/COUNT(Data!$M$2:$M$66)</f>
        <v>0.775862068965517</v>
      </c>
      <c r="C112" s="0" t="n">
        <f aca="false">COUNTIF(Data!$L$2:$L$66, "&lt;" &amp; A112)/COUNT(Data!$L$2:$L$66)</f>
        <v>0.811320754716981</v>
      </c>
      <c r="E112" s="0" t="n">
        <f aca="false">COUNTIFS(Data!$D$2:$D$66, "AI", Data!$H$2:$H$66, "&lt;2000", Data!$M$2:$M$66, "&lt;"&amp;'Cumulative distributions'!$A112)/COUNTIFS(Data!$M$2:$M$66, "&gt;0", Data!$D$2:$D$66, "AI", Data!$H$2:$H$66, "&lt;2000")</f>
        <v>1</v>
      </c>
      <c r="F112" s="0" t="n">
        <f aca="false">COUNTIFS(Data!$D$2:$D$66, "AI", Data!$H$2:$H$66, "&gt;1999", Data!$M$2:$M$66, "&lt;"&amp;'Cumulative distributions'!$A112)/COUNTIFS(Data!$M$2:$M$66, "&gt;0", Data!$D$2:$D$66, "AI", Data!$H$2:$H$66, "&gt;1999")</f>
        <v>0.666666666666667</v>
      </c>
      <c r="G112" s="0" t="e">
        <f aca="false">COUNTIFS(Data!$D$2:$D$66, "AGI", Data!$H$2:$H$66, "&lt;2000", Data!$M$2:$M$66, "&lt;"&amp;'Cumulative distributions'!$A112)/COUNTIFS(Data!$M$2:$M$66, "&gt;0", Data!$D$2:$D$66, "AGI", Data!$H$2:$H$66, "&lt;2000")</f>
        <v>#DIV/0!</v>
      </c>
      <c r="H112" s="0" t="n">
        <f aca="false">COUNTIFS(Data!$D$2:$D$66, "AGI", Data!$H$2:$H$66, "&gt;1999", Data!$M$2:$M$66, "&lt;"&amp;'Cumulative distributions'!$A112)/COUNTIFS(Data!$M$2:$M$66, "&gt;0", Data!$D$2:$D$66, "AGI", Data!$H$2:$H$66, "&gt;1999")</f>
        <v>0.923076923076923</v>
      </c>
      <c r="I112" s="0" t="n">
        <f aca="false">COUNTIFS(Data!$D$2:$D$66, "Futurist", Data!$H$2:$H$66, "&lt;2000", Data!$M$2:$M$66, "&lt;"&amp;'Cumulative distributions'!$A112)/COUNTIFS(Data!$M$2:$M$66, "&gt;0", Data!$D$2:$D$66, "Futurist", Data!$H$2:$H$66, "&lt;2000")</f>
        <v>0.75</v>
      </c>
      <c r="J112" s="0" t="n">
        <f aca="false">COUNTIFS(Data!$D$2:$D$66, "Futurist", Data!$H$2:$H$66, "&gt;1999", Data!$M$2:$M$66, "&lt;"&amp;'Cumulative distributions'!$A112)/COUNTIFS(Data!$M$2:$M$66, "&gt;0", Data!$D$2:$D$66, "Futurist", Data!$H$2:$H$66, "&gt;1999")</f>
        <v>0.857142857142857</v>
      </c>
      <c r="K112" s="0" t="n">
        <f aca="false">COUNTIFS(Data!$D$2:$D$66, "Other", Data!$H$2:$H$66, "&lt;2000", Data!$M$2:$M$66, "&lt;"&amp;'Cumulative distributions'!$A112)/COUNTIFS(Data!$M$2:$M$66, "&gt;0", Data!$D$2:$D$66, "Other", Data!$H$2:$H$66, "&lt;2000")</f>
        <v>0.666666666666667</v>
      </c>
      <c r="L112" s="0" t="n">
        <f aca="false">COUNTIFS(Data!$D$2:$D$66, "Other", Data!$H$2:$H$66, "&gt;1999", Data!$M$2:$M$66, "&lt;"&amp;'Cumulative distributions'!$A112)/COUNTIFS(Data!$M$2:$M$66, "&gt;0", Data!$D$2:$D$66, "Other", Data!$H$2:$H$66, "&gt;1999")</f>
        <v>0.4</v>
      </c>
      <c r="N112" s="0" t="n">
        <f aca="false">COUNTIFS(Data!$D$2:$D$66, "AGI", Data!$M$2:$M$66, "&lt;"&amp;'Cumulative distributions'!$A112)/COUNTIFS(Data!$M$2:$M$66, "&gt;0", Data!$D$2:$D$66, "AGI")</f>
        <v>0.923076923076923</v>
      </c>
      <c r="O112" s="0" t="n">
        <f aca="false">COUNTIFS(Data!$D$2:$D$66, "AI", Data!$M$2:$M$66, "&lt;"&amp;'Cumulative distributions'!$A112)/COUNTIFS(Data!$M$2:$M$66, "&gt;0", Data!$D$2:$D$66, "AI")</f>
        <v>0.772727272727273</v>
      </c>
      <c r="P112" s="0" t="n">
        <f aca="false">COUNTIFS(Data!$D$2:$D$66, "Futurist", Data!$M$2:$M$66, "&lt;"&amp;'Cumulative distributions'!$A112)/COUNTIFS(Data!$M$2:$M$66, "&gt;0", Data!$D$2:$D$66, "Futurist")</f>
        <v>0.8</v>
      </c>
      <c r="Q112" s="0" t="n">
        <f aca="false">COUNTIFS(Data!$D$2:$D$66, "Other", Data!$M$2:$M$66, "&lt;"&amp;'Cumulative distributions'!$A112)/COUNTIFS(Data!$M$2:$M$66, "&gt;0", Data!$D$2:$D$66, "Other")</f>
        <v>0.5</v>
      </c>
      <c r="S112" s="0" t="n">
        <f aca="false">COUNTIFS(Data!$H$2:$H$66, "&lt;2000", Data!$M$2:$M$66, "&lt;"&amp;'Cumulative distributions'!$A112)/COUNTIFS(Data!$M$2:$M$66, "&gt;0", Data!$H$2:$H$66, "&lt;2000")</f>
        <v>0.833333333333333</v>
      </c>
      <c r="T112" s="0" t="n">
        <f aca="false">COUNTIFS(Data!$H$2:$H$66, "&gt;1999", Data!$M$2:$M$66, "&lt;"&amp;'Cumulative distributions'!$A112)/COUNTIFS(Data!$M$2:$M$66, "&gt;0", Data!$H$2:$H$66, "&gt;1999")</f>
        <v>0.75</v>
      </c>
      <c r="V112" s="0" t="n">
        <f aca="false">COUNTIFS(Data!$AD$2:$AD$66, 1, Data!$H$2:$H$66, "&gt;1999", Data!$M$2:$M$66, "&lt;"&amp;'Cumulative distributions'!$A112)/COUNTIFS(Data!$M$2:$M$66, "&gt;0", Data!$AD$2:$AD$66, 1, Data!$H$2:$H$66, "&gt;1999")</f>
        <v>0.772727272727273</v>
      </c>
      <c r="W112" s="0" t="n">
        <f aca="false">COUNTIFS(Data!$AD$2:$AD$66, 0, Data!$H$2:$H$66, "&gt;1999", Data!$M$2:$M$66, "&lt;"&amp;'Cumulative distributions'!$A112)/COUNTIFS(Data!$M$2:$M$66, "&gt;0", Data!$AD$2:$AD$66, 0, Data!$H$2:$H$66, "&gt;1999")</f>
        <v>0.727272727272727</v>
      </c>
      <c r="AH112" s="0" t="n">
        <f aca="false">IF(AND(V112&gt;0.1, (NOT(V111&gt;0.1))), A112, AH111)</f>
        <v>2026</v>
      </c>
    </row>
    <row r="113" customFormat="false" ht="12" hidden="false" customHeight="false" outlineLevel="0" collapsed="false">
      <c r="A113" s="0" t="n">
        <v>2071</v>
      </c>
      <c r="B113" s="0" t="n">
        <f aca="false">COUNTIF(Data!$M$2:$M$66, "&lt;" &amp; A113)/COUNT(Data!$M$2:$M$66)</f>
        <v>0.775862068965517</v>
      </c>
      <c r="C113" s="0" t="n">
        <f aca="false">COUNTIF(Data!$L$2:$L$66, "&lt;" &amp; A113)/COUNT(Data!$L$2:$L$66)</f>
        <v>0.811320754716981</v>
      </c>
      <c r="E113" s="0" t="n">
        <f aca="false">COUNTIFS(Data!$D$2:$D$66, "AI", Data!$H$2:$H$66, "&lt;2000", Data!$M$2:$M$66, "&lt;"&amp;'Cumulative distributions'!$A113)/COUNTIFS(Data!$M$2:$M$66, "&gt;0", Data!$D$2:$D$66, "AI", Data!$H$2:$H$66, "&lt;2000")</f>
        <v>1</v>
      </c>
      <c r="F113" s="0" t="n">
        <f aca="false">COUNTIFS(Data!$D$2:$D$66, "AI", Data!$H$2:$H$66, "&gt;1999", Data!$M$2:$M$66, "&lt;"&amp;'Cumulative distributions'!$A113)/COUNTIFS(Data!$M$2:$M$66, "&gt;0", Data!$D$2:$D$66, "AI", Data!$H$2:$H$66, "&gt;1999")</f>
        <v>0.666666666666667</v>
      </c>
      <c r="G113" s="0" t="e">
        <f aca="false">COUNTIFS(Data!$D$2:$D$66, "AGI", Data!$H$2:$H$66, "&lt;2000", Data!$M$2:$M$66, "&lt;"&amp;'Cumulative distributions'!$A113)/COUNTIFS(Data!$M$2:$M$66, "&gt;0", Data!$D$2:$D$66, "AGI", Data!$H$2:$H$66, "&lt;2000")</f>
        <v>#DIV/0!</v>
      </c>
      <c r="H113" s="0" t="n">
        <f aca="false">COUNTIFS(Data!$D$2:$D$66, "AGI", Data!$H$2:$H$66, "&gt;1999", Data!$M$2:$M$66, "&lt;"&amp;'Cumulative distributions'!$A113)/COUNTIFS(Data!$M$2:$M$66, "&gt;0", Data!$D$2:$D$66, "AGI", Data!$H$2:$H$66, "&gt;1999")</f>
        <v>0.923076923076923</v>
      </c>
      <c r="I113" s="0" t="n">
        <f aca="false">COUNTIFS(Data!$D$2:$D$66, "Futurist", Data!$H$2:$H$66, "&lt;2000", Data!$M$2:$M$66, "&lt;"&amp;'Cumulative distributions'!$A113)/COUNTIFS(Data!$M$2:$M$66, "&gt;0", Data!$D$2:$D$66, "Futurist", Data!$H$2:$H$66, "&lt;2000")</f>
        <v>0.75</v>
      </c>
      <c r="J113" s="0" t="n">
        <f aca="false">COUNTIFS(Data!$D$2:$D$66, "Futurist", Data!$H$2:$H$66, "&gt;1999", Data!$M$2:$M$66, "&lt;"&amp;'Cumulative distributions'!$A113)/COUNTIFS(Data!$M$2:$M$66, "&gt;0", Data!$D$2:$D$66, "Futurist", Data!$H$2:$H$66, "&gt;1999")</f>
        <v>0.857142857142857</v>
      </c>
      <c r="K113" s="0" t="n">
        <f aca="false">COUNTIFS(Data!$D$2:$D$66, "Other", Data!$H$2:$H$66, "&lt;2000", Data!$M$2:$M$66, "&lt;"&amp;'Cumulative distributions'!$A113)/COUNTIFS(Data!$M$2:$M$66, "&gt;0", Data!$D$2:$D$66, "Other", Data!$H$2:$H$66, "&lt;2000")</f>
        <v>0.666666666666667</v>
      </c>
      <c r="L113" s="0" t="n">
        <f aca="false">COUNTIFS(Data!$D$2:$D$66, "Other", Data!$H$2:$H$66, "&gt;1999", Data!$M$2:$M$66, "&lt;"&amp;'Cumulative distributions'!$A113)/COUNTIFS(Data!$M$2:$M$66, "&gt;0", Data!$D$2:$D$66, "Other", Data!$H$2:$H$66, "&gt;1999")</f>
        <v>0.4</v>
      </c>
      <c r="N113" s="0" t="n">
        <f aca="false">COUNTIFS(Data!$D$2:$D$66, "AGI", Data!$M$2:$M$66, "&lt;"&amp;'Cumulative distributions'!$A113)/COUNTIFS(Data!$M$2:$M$66, "&gt;0", Data!$D$2:$D$66, "AGI")</f>
        <v>0.923076923076923</v>
      </c>
      <c r="O113" s="0" t="n">
        <f aca="false">COUNTIFS(Data!$D$2:$D$66, "AI", Data!$M$2:$M$66, "&lt;"&amp;'Cumulative distributions'!$A113)/COUNTIFS(Data!$M$2:$M$66, "&gt;0", Data!$D$2:$D$66, "AI")</f>
        <v>0.772727272727273</v>
      </c>
      <c r="P113" s="0" t="n">
        <f aca="false">COUNTIFS(Data!$D$2:$D$66, "Futurist", Data!$M$2:$M$66, "&lt;"&amp;'Cumulative distributions'!$A113)/COUNTIFS(Data!$M$2:$M$66, "&gt;0", Data!$D$2:$D$66, "Futurist")</f>
        <v>0.8</v>
      </c>
      <c r="Q113" s="0" t="n">
        <f aca="false">COUNTIFS(Data!$D$2:$D$66, "Other", Data!$M$2:$M$66, "&lt;"&amp;'Cumulative distributions'!$A113)/COUNTIFS(Data!$M$2:$M$66, "&gt;0", Data!$D$2:$D$66, "Other")</f>
        <v>0.5</v>
      </c>
      <c r="S113" s="0" t="n">
        <f aca="false">COUNTIFS(Data!$H$2:$H$66, "&lt;2000", Data!$M$2:$M$66, "&lt;"&amp;'Cumulative distributions'!$A113)/COUNTIFS(Data!$M$2:$M$66, "&gt;0", Data!$H$2:$H$66, "&lt;2000")</f>
        <v>0.833333333333333</v>
      </c>
      <c r="T113" s="0" t="n">
        <f aca="false">COUNTIFS(Data!$H$2:$H$66, "&gt;1999", Data!$M$2:$M$66, "&lt;"&amp;'Cumulative distributions'!$A113)/COUNTIFS(Data!$M$2:$M$66, "&gt;0", Data!$H$2:$H$66, "&gt;1999")</f>
        <v>0.75</v>
      </c>
      <c r="V113" s="0" t="n">
        <f aca="false">COUNTIFS(Data!$AD$2:$AD$66, 1, Data!$H$2:$H$66, "&gt;1999", Data!$M$2:$M$66, "&lt;"&amp;'Cumulative distributions'!$A113)/COUNTIFS(Data!$M$2:$M$66, "&gt;0", Data!$AD$2:$AD$66, 1, Data!$H$2:$H$66, "&gt;1999")</f>
        <v>0.772727272727273</v>
      </c>
      <c r="W113" s="0" t="n">
        <f aca="false">COUNTIFS(Data!$AD$2:$AD$66, 0, Data!$H$2:$H$66, "&gt;1999", Data!$M$2:$M$66, "&lt;"&amp;'Cumulative distributions'!$A113)/COUNTIFS(Data!$M$2:$M$66, "&gt;0", Data!$AD$2:$AD$66, 0, Data!$H$2:$H$66, "&gt;1999")</f>
        <v>0.727272727272727</v>
      </c>
      <c r="AH113" s="0" t="n">
        <f aca="false">IF(AND(V113&gt;0.1, (NOT(V112&gt;0.1))), A113, AH112)</f>
        <v>2026</v>
      </c>
    </row>
    <row r="114" customFormat="false" ht="12" hidden="false" customHeight="false" outlineLevel="0" collapsed="false">
      <c r="A114" s="0" t="n">
        <v>2072</v>
      </c>
      <c r="B114" s="0" t="n">
        <f aca="false">COUNTIF(Data!$M$2:$M$66, "&lt;" &amp; A114)/COUNT(Data!$M$2:$M$66)</f>
        <v>0.775862068965517</v>
      </c>
      <c r="C114" s="0" t="n">
        <f aca="false">COUNTIF(Data!$L$2:$L$66, "&lt;" &amp; A114)/COUNT(Data!$L$2:$L$66)</f>
        <v>0.811320754716981</v>
      </c>
      <c r="E114" s="0" t="n">
        <f aca="false">COUNTIFS(Data!$D$2:$D$66, "AI", Data!$H$2:$H$66, "&lt;2000", Data!$M$2:$M$66, "&lt;"&amp;'Cumulative distributions'!$A114)/COUNTIFS(Data!$M$2:$M$66, "&gt;0", Data!$D$2:$D$66, "AI", Data!$H$2:$H$66, "&lt;2000")</f>
        <v>1</v>
      </c>
      <c r="F114" s="0" t="n">
        <f aca="false">COUNTIFS(Data!$D$2:$D$66, "AI", Data!$H$2:$H$66, "&gt;1999", Data!$M$2:$M$66, "&lt;"&amp;'Cumulative distributions'!$A114)/COUNTIFS(Data!$M$2:$M$66, "&gt;0", Data!$D$2:$D$66, "AI", Data!$H$2:$H$66, "&gt;1999")</f>
        <v>0.666666666666667</v>
      </c>
      <c r="G114" s="0" t="e">
        <f aca="false">COUNTIFS(Data!$D$2:$D$66, "AGI", Data!$H$2:$H$66, "&lt;2000", Data!$M$2:$M$66, "&lt;"&amp;'Cumulative distributions'!$A114)/COUNTIFS(Data!$M$2:$M$66, "&gt;0", Data!$D$2:$D$66, "AGI", Data!$H$2:$H$66, "&lt;2000")</f>
        <v>#DIV/0!</v>
      </c>
      <c r="H114" s="0" t="n">
        <f aca="false">COUNTIFS(Data!$D$2:$D$66, "AGI", Data!$H$2:$H$66, "&gt;1999", Data!$M$2:$M$66, "&lt;"&amp;'Cumulative distributions'!$A114)/COUNTIFS(Data!$M$2:$M$66, "&gt;0", Data!$D$2:$D$66, "AGI", Data!$H$2:$H$66, "&gt;1999")</f>
        <v>0.923076923076923</v>
      </c>
      <c r="I114" s="0" t="n">
        <f aca="false">COUNTIFS(Data!$D$2:$D$66, "Futurist", Data!$H$2:$H$66, "&lt;2000", Data!$M$2:$M$66, "&lt;"&amp;'Cumulative distributions'!$A114)/COUNTIFS(Data!$M$2:$M$66, "&gt;0", Data!$D$2:$D$66, "Futurist", Data!$H$2:$H$66, "&lt;2000")</f>
        <v>0.75</v>
      </c>
      <c r="J114" s="0" t="n">
        <f aca="false">COUNTIFS(Data!$D$2:$D$66, "Futurist", Data!$H$2:$H$66, "&gt;1999", Data!$M$2:$M$66, "&lt;"&amp;'Cumulative distributions'!$A114)/COUNTIFS(Data!$M$2:$M$66, "&gt;0", Data!$D$2:$D$66, "Futurist", Data!$H$2:$H$66, "&gt;1999")</f>
        <v>0.857142857142857</v>
      </c>
      <c r="K114" s="0" t="n">
        <f aca="false">COUNTIFS(Data!$D$2:$D$66, "Other", Data!$H$2:$H$66, "&lt;2000", Data!$M$2:$M$66, "&lt;"&amp;'Cumulative distributions'!$A114)/COUNTIFS(Data!$M$2:$M$66, "&gt;0", Data!$D$2:$D$66, "Other", Data!$H$2:$H$66, "&lt;2000")</f>
        <v>0.666666666666667</v>
      </c>
      <c r="L114" s="0" t="n">
        <f aca="false">COUNTIFS(Data!$D$2:$D$66, "Other", Data!$H$2:$H$66, "&gt;1999", Data!$M$2:$M$66, "&lt;"&amp;'Cumulative distributions'!$A114)/COUNTIFS(Data!$M$2:$M$66, "&gt;0", Data!$D$2:$D$66, "Other", Data!$H$2:$H$66, "&gt;1999")</f>
        <v>0.4</v>
      </c>
      <c r="N114" s="0" t="n">
        <f aca="false">COUNTIFS(Data!$D$2:$D$66, "AGI", Data!$M$2:$M$66, "&lt;"&amp;'Cumulative distributions'!$A114)/COUNTIFS(Data!$M$2:$M$66, "&gt;0", Data!$D$2:$D$66, "AGI")</f>
        <v>0.923076923076923</v>
      </c>
      <c r="O114" s="0" t="n">
        <f aca="false">COUNTIFS(Data!$D$2:$D$66, "AI", Data!$M$2:$M$66, "&lt;"&amp;'Cumulative distributions'!$A114)/COUNTIFS(Data!$M$2:$M$66, "&gt;0", Data!$D$2:$D$66, "AI")</f>
        <v>0.772727272727273</v>
      </c>
      <c r="P114" s="0" t="n">
        <f aca="false">COUNTIFS(Data!$D$2:$D$66, "Futurist", Data!$M$2:$M$66, "&lt;"&amp;'Cumulative distributions'!$A114)/COUNTIFS(Data!$M$2:$M$66, "&gt;0", Data!$D$2:$D$66, "Futurist")</f>
        <v>0.8</v>
      </c>
      <c r="Q114" s="0" t="n">
        <f aca="false">COUNTIFS(Data!$D$2:$D$66, "Other", Data!$M$2:$M$66, "&lt;"&amp;'Cumulative distributions'!$A114)/COUNTIFS(Data!$M$2:$M$66, "&gt;0", Data!$D$2:$D$66, "Other")</f>
        <v>0.5</v>
      </c>
      <c r="S114" s="0" t="n">
        <f aca="false">COUNTIFS(Data!$H$2:$H$66, "&lt;2000", Data!$M$2:$M$66, "&lt;"&amp;'Cumulative distributions'!$A114)/COUNTIFS(Data!$M$2:$M$66, "&gt;0", Data!$H$2:$H$66, "&lt;2000")</f>
        <v>0.833333333333333</v>
      </c>
      <c r="T114" s="0" t="n">
        <f aca="false">COUNTIFS(Data!$H$2:$H$66, "&gt;1999", Data!$M$2:$M$66, "&lt;"&amp;'Cumulative distributions'!$A114)/COUNTIFS(Data!$M$2:$M$66, "&gt;0", Data!$H$2:$H$66, "&gt;1999")</f>
        <v>0.75</v>
      </c>
      <c r="V114" s="0" t="n">
        <f aca="false">COUNTIFS(Data!$AD$2:$AD$66, 1, Data!$H$2:$H$66, "&gt;1999", Data!$M$2:$M$66, "&lt;"&amp;'Cumulative distributions'!$A114)/COUNTIFS(Data!$M$2:$M$66, "&gt;0", Data!$AD$2:$AD$66, 1, Data!$H$2:$H$66, "&gt;1999")</f>
        <v>0.772727272727273</v>
      </c>
      <c r="W114" s="0" t="n">
        <f aca="false">COUNTIFS(Data!$AD$2:$AD$66, 0, Data!$H$2:$H$66, "&gt;1999", Data!$M$2:$M$66, "&lt;"&amp;'Cumulative distributions'!$A114)/COUNTIFS(Data!$M$2:$M$66, "&gt;0", Data!$AD$2:$AD$66, 0, Data!$H$2:$H$66, "&gt;1999")</f>
        <v>0.727272727272727</v>
      </c>
      <c r="AH114" s="0" t="n">
        <f aca="false">IF(AND(V114&gt;0.1, (NOT(V113&gt;0.1))), A114, AH113)</f>
        <v>2026</v>
      </c>
    </row>
    <row r="115" customFormat="false" ht="12" hidden="false" customHeight="false" outlineLevel="0" collapsed="false">
      <c r="A115" s="0" t="n">
        <v>2073</v>
      </c>
      <c r="B115" s="0" t="n">
        <f aca="false">COUNTIF(Data!$M$2:$M$66, "&lt;" &amp; A115)/COUNT(Data!$M$2:$M$66)</f>
        <v>0.775862068965517</v>
      </c>
      <c r="C115" s="0" t="n">
        <f aca="false">COUNTIF(Data!$L$2:$L$66, "&lt;" &amp; A115)/COUNT(Data!$L$2:$L$66)</f>
        <v>0.811320754716981</v>
      </c>
      <c r="E115" s="0" t="n">
        <f aca="false">COUNTIFS(Data!$D$2:$D$66, "AI", Data!$H$2:$H$66, "&lt;2000", Data!$M$2:$M$66, "&lt;"&amp;'Cumulative distributions'!$A115)/COUNTIFS(Data!$M$2:$M$66, "&gt;0", Data!$D$2:$D$66, "AI", Data!$H$2:$H$66, "&lt;2000")</f>
        <v>1</v>
      </c>
      <c r="F115" s="0" t="n">
        <f aca="false">COUNTIFS(Data!$D$2:$D$66, "AI", Data!$H$2:$H$66, "&gt;1999", Data!$M$2:$M$66, "&lt;"&amp;'Cumulative distributions'!$A115)/COUNTIFS(Data!$M$2:$M$66, "&gt;0", Data!$D$2:$D$66, "AI", Data!$H$2:$H$66, "&gt;1999")</f>
        <v>0.666666666666667</v>
      </c>
      <c r="G115" s="0" t="e">
        <f aca="false">COUNTIFS(Data!$D$2:$D$66, "AGI", Data!$H$2:$H$66, "&lt;2000", Data!$M$2:$M$66, "&lt;"&amp;'Cumulative distributions'!$A115)/COUNTIFS(Data!$M$2:$M$66, "&gt;0", Data!$D$2:$D$66, "AGI", Data!$H$2:$H$66, "&lt;2000")</f>
        <v>#DIV/0!</v>
      </c>
      <c r="H115" s="0" t="n">
        <f aca="false">COUNTIFS(Data!$D$2:$D$66, "AGI", Data!$H$2:$H$66, "&gt;1999", Data!$M$2:$M$66, "&lt;"&amp;'Cumulative distributions'!$A115)/COUNTIFS(Data!$M$2:$M$66, "&gt;0", Data!$D$2:$D$66, "AGI", Data!$H$2:$H$66, "&gt;1999")</f>
        <v>0.923076923076923</v>
      </c>
      <c r="I115" s="0" t="n">
        <f aca="false">COUNTIFS(Data!$D$2:$D$66, "Futurist", Data!$H$2:$H$66, "&lt;2000", Data!$M$2:$M$66, "&lt;"&amp;'Cumulative distributions'!$A115)/COUNTIFS(Data!$M$2:$M$66, "&gt;0", Data!$D$2:$D$66, "Futurist", Data!$H$2:$H$66, "&lt;2000")</f>
        <v>0.75</v>
      </c>
      <c r="J115" s="0" t="n">
        <f aca="false">COUNTIFS(Data!$D$2:$D$66, "Futurist", Data!$H$2:$H$66, "&gt;1999", Data!$M$2:$M$66, "&lt;"&amp;'Cumulative distributions'!$A115)/COUNTIFS(Data!$M$2:$M$66, "&gt;0", Data!$D$2:$D$66, "Futurist", Data!$H$2:$H$66, "&gt;1999")</f>
        <v>0.857142857142857</v>
      </c>
      <c r="K115" s="0" t="n">
        <f aca="false">COUNTIFS(Data!$D$2:$D$66, "Other", Data!$H$2:$H$66, "&lt;2000", Data!$M$2:$M$66, "&lt;"&amp;'Cumulative distributions'!$A115)/COUNTIFS(Data!$M$2:$M$66, "&gt;0", Data!$D$2:$D$66, "Other", Data!$H$2:$H$66, "&lt;2000")</f>
        <v>0.666666666666667</v>
      </c>
      <c r="L115" s="0" t="n">
        <f aca="false">COUNTIFS(Data!$D$2:$D$66, "Other", Data!$H$2:$H$66, "&gt;1999", Data!$M$2:$M$66, "&lt;"&amp;'Cumulative distributions'!$A115)/COUNTIFS(Data!$M$2:$M$66, "&gt;0", Data!$D$2:$D$66, "Other", Data!$H$2:$H$66, "&gt;1999")</f>
        <v>0.4</v>
      </c>
      <c r="N115" s="0" t="n">
        <f aca="false">COUNTIFS(Data!$D$2:$D$66, "AGI", Data!$M$2:$M$66, "&lt;"&amp;'Cumulative distributions'!$A115)/COUNTIFS(Data!$M$2:$M$66, "&gt;0", Data!$D$2:$D$66, "AGI")</f>
        <v>0.923076923076923</v>
      </c>
      <c r="O115" s="0" t="n">
        <f aca="false">COUNTIFS(Data!$D$2:$D$66, "AI", Data!$M$2:$M$66, "&lt;"&amp;'Cumulative distributions'!$A115)/COUNTIFS(Data!$M$2:$M$66, "&gt;0", Data!$D$2:$D$66, "AI")</f>
        <v>0.772727272727273</v>
      </c>
      <c r="P115" s="0" t="n">
        <f aca="false">COUNTIFS(Data!$D$2:$D$66, "Futurist", Data!$M$2:$M$66, "&lt;"&amp;'Cumulative distributions'!$A115)/COUNTIFS(Data!$M$2:$M$66, "&gt;0", Data!$D$2:$D$66, "Futurist")</f>
        <v>0.8</v>
      </c>
      <c r="Q115" s="0" t="n">
        <f aca="false">COUNTIFS(Data!$D$2:$D$66, "Other", Data!$M$2:$M$66, "&lt;"&amp;'Cumulative distributions'!$A115)/COUNTIFS(Data!$M$2:$M$66, "&gt;0", Data!$D$2:$D$66, "Other")</f>
        <v>0.5</v>
      </c>
      <c r="S115" s="0" t="n">
        <f aca="false">COUNTIFS(Data!$H$2:$H$66, "&lt;2000", Data!$M$2:$M$66, "&lt;"&amp;'Cumulative distributions'!$A115)/COUNTIFS(Data!$M$2:$M$66, "&gt;0", Data!$H$2:$H$66, "&lt;2000")</f>
        <v>0.833333333333333</v>
      </c>
      <c r="T115" s="0" t="n">
        <f aca="false">COUNTIFS(Data!$H$2:$H$66, "&gt;1999", Data!$M$2:$M$66, "&lt;"&amp;'Cumulative distributions'!$A115)/COUNTIFS(Data!$M$2:$M$66, "&gt;0", Data!$H$2:$H$66, "&gt;1999")</f>
        <v>0.75</v>
      </c>
      <c r="V115" s="0" t="n">
        <f aca="false">COUNTIFS(Data!$AD$2:$AD$66, 1, Data!$H$2:$H$66, "&gt;1999", Data!$M$2:$M$66, "&lt;"&amp;'Cumulative distributions'!$A115)/COUNTIFS(Data!$M$2:$M$66, "&gt;0", Data!$AD$2:$AD$66, 1, Data!$H$2:$H$66, "&gt;1999")</f>
        <v>0.772727272727273</v>
      </c>
      <c r="W115" s="0" t="n">
        <f aca="false">COUNTIFS(Data!$AD$2:$AD$66, 0, Data!$H$2:$H$66, "&gt;1999", Data!$M$2:$M$66, "&lt;"&amp;'Cumulative distributions'!$A115)/COUNTIFS(Data!$M$2:$M$66, "&gt;0", Data!$AD$2:$AD$66, 0, Data!$H$2:$H$66, "&gt;1999")</f>
        <v>0.727272727272727</v>
      </c>
      <c r="AH115" s="0" t="n">
        <f aca="false">IF(AND(V115&gt;0.1, (NOT(V114&gt;0.1))), A115, AH114)</f>
        <v>2026</v>
      </c>
    </row>
    <row r="116" customFormat="false" ht="12" hidden="false" customHeight="false" outlineLevel="0" collapsed="false">
      <c r="A116" s="0" t="n">
        <v>2074</v>
      </c>
      <c r="B116" s="0" t="n">
        <f aca="false">COUNTIF(Data!$M$2:$M$66, "&lt;" &amp; A116)/COUNT(Data!$M$2:$M$66)</f>
        <v>0.775862068965517</v>
      </c>
      <c r="C116" s="0" t="n">
        <f aca="false">COUNTIF(Data!$L$2:$L$66, "&lt;" &amp; A116)/COUNT(Data!$L$2:$L$66)</f>
        <v>0.811320754716981</v>
      </c>
      <c r="E116" s="0" t="n">
        <f aca="false">COUNTIFS(Data!$D$2:$D$66, "AI", Data!$H$2:$H$66, "&lt;2000", Data!$M$2:$M$66, "&lt;"&amp;'Cumulative distributions'!$A116)/COUNTIFS(Data!$M$2:$M$66, "&gt;0", Data!$D$2:$D$66, "AI", Data!$H$2:$H$66, "&lt;2000")</f>
        <v>1</v>
      </c>
      <c r="F116" s="0" t="n">
        <f aca="false">COUNTIFS(Data!$D$2:$D$66, "AI", Data!$H$2:$H$66, "&gt;1999", Data!$M$2:$M$66, "&lt;"&amp;'Cumulative distributions'!$A116)/COUNTIFS(Data!$M$2:$M$66, "&gt;0", Data!$D$2:$D$66, "AI", Data!$H$2:$H$66, "&gt;1999")</f>
        <v>0.666666666666667</v>
      </c>
      <c r="G116" s="0" t="e">
        <f aca="false">COUNTIFS(Data!$D$2:$D$66, "AGI", Data!$H$2:$H$66, "&lt;2000", Data!$M$2:$M$66, "&lt;"&amp;'Cumulative distributions'!$A116)/COUNTIFS(Data!$M$2:$M$66, "&gt;0", Data!$D$2:$D$66, "AGI", Data!$H$2:$H$66, "&lt;2000")</f>
        <v>#DIV/0!</v>
      </c>
      <c r="H116" s="0" t="n">
        <f aca="false">COUNTIFS(Data!$D$2:$D$66, "AGI", Data!$H$2:$H$66, "&gt;1999", Data!$M$2:$M$66, "&lt;"&amp;'Cumulative distributions'!$A116)/COUNTIFS(Data!$M$2:$M$66, "&gt;0", Data!$D$2:$D$66, "AGI", Data!$H$2:$H$66, "&gt;1999")</f>
        <v>0.923076923076923</v>
      </c>
      <c r="I116" s="0" t="n">
        <f aca="false">COUNTIFS(Data!$D$2:$D$66, "Futurist", Data!$H$2:$H$66, "&lt;2000", Data!$M$2:$M$66, "&lt;"&amp;'Cumulative distributions'!$A116)/COUNTIFS(Data!$M$2:$M$66, "&gt;0", Data!$D$2:$D$66, "Futurist", Data!$H$2:$H$66, "&lt;2000")</f>
        <v>0.75</v>
      </c>
      <c r="J116" s="0" t="n">
        <f aca="false">COUNTIFS(Data!$D$2:$D$66, "Futurist", Data!$H$2:$H$66, "&gt;1999", Data!$M$2:$M$66, "&lt;"&amp;'Cumulative distributions'!$A116)/COUNTIFS(Data!$M$2:$M$66, "&gt;0", Data!$D$2:$D$66, "Futurist", Data!$H$2:$H$66, "&gt;1999")</f>
        <v>0.857142857142857</v>
      </c>
      <c r="K116" s="0" t="n">
        <f aca="false">COUNTIFS(Data!$D$2:$D$66, "Other", Data!$H$2:$H$66, "&lt;2000", Data!$M$2:$M$66, "&lt;"&amp;'Cumulative distributions'!$A116)/COUNTIFS(Data!$M$2:$M$66, "&gt;0", Data!$D$2:$D$66, "Other", Data!$H$2:$H$66, "&lt;2000")</f>
        <v>0.666666666666667</v>
      </c>
      <c r="L116" s="0" t="n">
        <f aca="false">COUNTIFS(Data!$D$2:$D$66, "Other", Data!$H$2:$H$66, "&gt;1999", Data!$M$2:$M$66, "&lt;"&amp;'Cumulative distributions'!$A116)/COUNTIFS(Data!$M$2:$M$66, "&gt;0", Data!$D$2:$D$66, "Other", Data!$H$2:$H$66, "&gt;1999")</f>
        <v>0.4</v>
      </c>
      <c r="N116" s="0" t="n">
        <f aca="false">COUNTIFS(Data!$D$2:$D$66, "AGI", Data!$M$2:$M$66, "&lt;"&amp;'Cumulative distributions'!$A116)/COUNTIFS(Data!$M$2:$M$66, "&gt;0", Data!$D$2:$D$66, "AGI")</f>
        <v>0.923076923076923</v>
      </c>
      <c r="O116" s="0" t="n">
        <f aca="false">COUNTIFS(Data!$D$2:$D$66, "AI", Data!$M$2:$M$66, "&lt;"&amp;'Cumulative distributions'!$A116)/COUNTIFS(Data!$M$2:$M$66, "&gt;0", Data!$D$2:$D$66, "AI")</f>
        <v>0.772727272727273</v>
      </c>
      <c r="P116" s="0" t="n">
        <f aca="false">COUNTIFS(Data!$D$2:$D$66, "Futurist", Data!$M$2:$M$66, "&lt;"&amp;'Cumulative distributions'!$A116)/COUNTIFS(Data!$M$2:$M$66, "&gt;0", Data!$D$2:$D$66, "Futurist")</f>
        <v>0.8</v>
      </c>
      <c r="Q116" s="0" t="n">
        <f aca="false">COUNTIFS(Data!$D$2:$D$66, "Other", Data!$M$2:$M$66, "&lt;"&amp;'Cumulative distributions'!$A116)/COUNTIFS(Data!$M$2:$M$66, "&gt;0", Data!$D$2:$D$66, "Other")</f>
        <v>0.5</v>
      </c>
      <c r="S116" s="0" t="n">
        <f aca="false">COUNTIFS(Data!$H$2:$H$66, "&lt;2000", Data!$M$2:$M$66, "&lt;"&amp;'Cumulative distributions'!$A116)/COUNTIFS(Data!$M$2:$M$66, "&gt;0", Data!$H$2:$H$66, "&lt;2000")</f>
        <v>0.833333333333333</v>
      </c>
      <c r="T116" s="0" t="n">
        <f aca="false">COUNTIFS(Data!$H$2:$H$66, "&gt;1999", Data!$M$2:$M$66, "&lt;"&amp;'Cumulative distributions'!$A116)/COUNTIFS(Data!$M$2:$M$66, "&gt;0", Data!$H$2:$H$66, "&gt;1999")</f>
        <v>0.75</v>
      </c>
      <c r="V116" s="0" t="n">
        <f aca="false">COUNTIFS(Data!$AD$2:$AD$66, 1, Data!$H$2:$H$66, "&gt;1999", Data!$M$2:$M$66, "&lt;"&amp;'Cumulative distributions'!$A116)/COUNTIFS(Data!$M$2:$M$66, "&gt;0", Data!$AD$2:$AD$66, 1, Data!$H$2:$H$66, "&gt;1999")</f>
        <v>0.772727272727273</v>
      </c>
      <c r="W116" s="0" t="n">
        <f aca="false">COUNTIFS(Data!$AD$2:$AD$66, 0, Data!$H$2:$H$66, "&gt;1999", Data!$M$2:$M$66, "&lt;"&amp;'Cumulative distributions'!$A116)/COUNTIFS(Data!$M$2:$M$66, "&gt;0", Data!$AD$2:$AD$66, 0, Data!$H$2:$H$66, "&gt;1999")</f>
        <v>0.727272727272727</v>
      </c>
      <c r="AH116" s="0" t="n">
        <f aca="false">IF(AND(V116&gt;0.1, (NOT(V115&gt;0.1))), A116, AH115)</f>
        <v>2026</v>
      </c>
    </row>
    <row r="117" customFormat="false" ht="12" hidden="false" customHeight="false" outlineLevel="0" collapsed="false">
      <c r="A117" s="0" t="n">
        <v>2075</v>
      </c>
      <c r="B117" s="0" t="n">
        <f aca="false">COUNTIF(Data!$M$2:$M$66, "&lt;" &amp; A117)/COUNT(Data!$M$2:$M$66)</f>
        <v>0.775862068965517</v>
      </c>
      <c r="C117" s="0" t="n">
        <f aca="false">COUNTIF(Data!$L$2:$L$66, "&lt;" &amp; A117)/COUNT(Data!$L$2:$L$66)</f>
        <v>0.811320754716981</v>
      </c>
      <c r="E117" s="0" t="n">
        <f aca="false">COUNTIFS(Data!$D$2:$D$66, "AI", Data!$H$2:$H$66, "&lt;2000", Data!$M$2:$M$66, "&lt;"&amp;'Cumulative distributions'!$A117)/COUNTIFS(Data!$M$2:$M$66, "&gt;0", Data!$D$2:$D$66, "AI", Data!$H$2:$H$66, "&lt;2000")</f>
        <v>1</v>
      </c>
      <c r="F117" s="0" t="n">
        <f aca="false">COUNTIFS(Data!$D$2:$D$66, "AI", Data!$H$2:$H$66, "&gt;1999", Data!$M$2:$M$66, "&lt;"&amp;'Cumulative distributions'!$A117)/COUNTIFS(Data!$M$2:$M$66, "&gt;0", Data!$D$2:$D$66, "AI", Data!$H$2:$H$66, "&gt;1999")</f>
        <v>0.666666666666667</v>
      </c>
      <c r="G117" s="0" t="e">
        <f aca="false">COUNTIFS(Data!$D$2:$D$66, "AGI", Data!$H$2:$H$66, "&lt;2000", Data!$M$2:$M$66, "&lt;"&amp;'Cumulative distributions'!$A117)/COUNTIFS(Data!$M$2:$M$66, "&gt;0", Data!$D$2:$D$66, "AGI", Data!$H$2:$H$66, "&lt;2000")</f>
        <v>#DIV/0!</v>
      </c>
      <c r="H117" s="0" t="n">
        <f aca="false">COUNTIFS(Data!$D$2:$D$66, "AGI", Data!$H$2:$H$66, "&gt;1999", Data!$M$2:$M$66, "&lt;"&amp;'Cumulative distributions'!$A117)/COUNTIFS(Data!$M$2:$M$66, "&gt;0", Data!$D$2:$D$66, "AGI", Data!$H$2:$H$66, "&gt;1999")</f>
        <v>0.923076923076923</v>
      </c>
      <c r="I117" s="0" t="n">
        <f aca="false">COUNTIFS(Data!$D$2:$D$66, "Futurist", Data!$H$2:$H$66, "&lt;2000", Data!$M$2:$M$66, "&lt;"&amp;'Cumulative distributions'!$A117)/COUNTIFS(Data!$M$2:$M$66, "&gt;0", Data!$D$2:$D$66, "Futurist", Data!$H$2:$H$66, "&lt;2000")</f>
        <v>0.75</v>
      </c>
      <c r="J117" s="0" t="n">
        <f aca="false">COUNTIFS(Data!$D$2:$D$66, "Futurist", Data!$H$2:$H$66, "&gt;1999", Data!$M$2:$M$66, "&lt;"&amp;'Cumulative distributions'!$A117)/COUNTIFS(Data!$M$2:$M$66, "&gt;0", Data!$D$2:$D$66, "Futurist", Data!$H$2:$H$66, "&gt;1999")</f>
        <v>0.857142857142857</v>
      </c>
      <c r="K117" s="0" t="n">
        <f aca="false">COUNTIFS(Data!$D$2:$D$66, "Other", Data!$H$2:$H$66, "&lt;2000", Data!$M$2:$M$66, "&lt;"&amp;'Cumulative distributions'!$A117)/COUNTIFS(Data!$M$2:$M$66, "&gt;0", Data!$D$2:$D$66, "Other", Data!$H$2:$H$66, "&lt;2000")</f>
        <v>0.666666666666667</v>
      </c>
      <c r="L117" s="0" t="n">
        <f aca="false">COUNTIFS(Data!$D$2:$D$66, "Other", Data!$H$2:$H$66, "&gt;1999", Data!$M$2:$M$66, "&lt;"&amp;'Cumulative distributions'!$A117)/COUNTIFS(Data!$M$2:$M$66, "&gt;0", Data!$D$2:$D$66, "Other", Data!$H$2:$H$66, "&gt;1999")</f>
        <v>0.4</v>
      </c>
      <c r="N117" s="0" t="n">
        <f aca="false">COUNTIFS(Data!$D$2:$D$66, "AGI", Data!$M$2:$M$66, "&lt;"&amp;'Cumulative distributions'!$A117)/COUNTIFS(Data!$M$2:$M$66, "&gt;0", Data!$D$2:$D$66, "AGI")</f>
        <v>0.923076923076923</v>
      </c>
      <c r="O117" s="0" t="n">
        <f aca="false">COUNTIFS(Data!$D$2:$D$66, "AI", Data!$M$2:$M$66, "&lt;"&amp;'Cumulative distributions'!$A117)/COUNTIFS(Data!$M$2:$M$66, "&gt;0", Data!$D$2:$D$66, "AI")</f>
        <v>0.772727272727273</v>
      </c>
      <c r="P117" s="0" t="n">
        <f aca="false">COUNTIFS(Data!$D$2:$D$66, "Futurist", Data!$M$2:$M$66, "&lt;"&amp;'Cumulative distributions'!$A117)/COUNTIFS(Data!$M$2:$M$66, "&gt;0", Data!$D$2:$D$66, "Futurist")</f>
        <v>0.8</v>
      </c>
      <c r="Q117" s="0" t="n">
        <f aca="false">COUNTIFS(Data!$D$2:$D$66, "Other", Data!$M$2:$M$66, "&lt;"&amp;'Cumulative distributions'!$A117)/COUNTIFS(Data!$M$2:$M$66, "&gt;0", Data!$D$2:$D$66, "Other")</f>
        <v>0.5</v>
      </c>
      <c r="S117" s="0" t="n">
        <f aca="false">COUNTIFS(Data!$H$2:$H$66, "&lt;2000", Data!$M$2:$M$66, "&lt;"&amp;'Cumulative distributions'!$A117)/COUNTIFS(Data!$M$2:$M$66, "&gt;0", Data!$H$2:$H$66, "&lt;2000")</f>
        <v>0.833333333333333</v>
      </c>
      <c r="T117" s="0" t="n">
        <f aca="false">COUNTIFS(Data!$H$2:$H$66, "&gt;1999", Data!$M$2:$M$66, "&lt;"&amp;'Cumulative distributions'!$A117)/COUNTIFS(Data!$M$2:$M$66, "&gt;0", Data!$H$2:$H$66, "&gt;1999")</f>
        <v>0.75</v>
      </c>
      <c r="V117" s="0" t="n">
        <f aca="false">COUNTIFS(Data!$AD$2:$AD$66, 1, Data!$H$2:$H$66, "&gt;1999", Data!$M$2:$M$66, "&lt;"&amp;'Cumulative distributions'!$A117)/COUNTIFS(Data!$M$2:$M$66, "&gt;0", Data!$AD$2:$AD$66, 1, Data!$H$2:$H$66, "&gt;1999")</f>
        <v>0.772727272727273</v>
      </c>
      <c r="W117" s="0" t="n">
        <f aca="false">COUNTIFS(Data!$AD$2:$AD$66, 0, Data!$H$2:$H$66, "&gt;1999", Data!$M$2:$M$66, "&lt;"&amp;'Cumulative distributions'!$A117)/COUNTIFS(Data!$M$2:$M$66, "&gt;0", Data!$AD$2:$AD$66, 0, Data!$H$2:$H$66, "&gt;1999")</f>
        <v>0.727272727272727</v>
      </c>
      <c r="AH117" s="0" t="n">
        <f aca="false">IF(AND(V117&gt;0.1, (NOT(V116&gt;0.1))), A117, AH116)</f>
        <v>2026</v>
      </c>
    </row>
    <row r="118" customFormat="false" ht="12" hidden="false" customHeight="false" outlineLevel="0" collapsed="false">
      <c r="A118" s="0" t="n">
        <v>2076</v>
      </c>
      <c r="B118" s="0" t="n">
        <f aca="false">COUNTIF(Data!$M$2:$M$66, "&lt;" &amp; A118)/COUNT(Data!$M$2:$M$66)</f>
        <v>0.775862068965517</v>
      </c>
      <c r="C118" s="0" t="n">
        <f aca="false">COUNTIF(Data!$L$2:$L$66, "&lt;" &amp; A118)/COUNT(Data!$L$2:$L$66)</f>
        <v>0.811320754716981</v>
      </c>
      <c r="E118" s="0" t="n">
        <f aca="false">COUNTIFS(Data!$D$2:$D$66, "AI", Data!$H$2:$H$66, "&lt;2000", Data!$M$2:$M$66, "&lt;"&amp;'Cumulative distributions'!$A118)/COUNTIFS(Data!$M$2:$M$66, "&gt;0", Data!$D$2:$D$66, "AI", Data!$H$2:$H$66, "&lt;2000")</f>
        <v>1</v>
      </c>
      <c r="F118" s="0" t="n">
        <f aca="false">COUNTIFS(Data!$D$2:$D$66, "AI", Data!$H$2:$H$66, "&gt;1999", Data!$M$2:$M$66, "&lt;"&amp;'Cumulative distributions'!$A118)/COUNTIFS(Data!$M$2:$M$66, "&gt;0", Data!$D$2:$D$66, "AI", Data!$H$2:$H$66, "&gt;1999")</f>
        <v>0.666666666666667</v>
      </c>
      <c r="G118" s="0" t="e">
        <f aca="false">COUNTIFS(Data!$D$2:$D$66, "AGI", Data!$H$2:$H$66, "&lt;2000", Data!$M$2:$M$66, "&lt;"&amp;'Cumulative distributions'!$A118)/COUNTIFS(Data!$M$2:$M$66, "&gt;0", Data!$D$2:$D$66, "AGI", Data!$H$2:$H$66, "&lt;2000")</f>
        <v>#DIV/0!</v>
      </c>
      <c r="H118" s="0" t="n">
        <f aca="false">COUNTIFS(Data!$D$2:$D$66, "AGI", Data!$H$2:$H$66, "&gt;1999", Data!$M$2:$M$66, "&lt;"&amp;'Cumulative distributions'!$A118)/COUNTIFS(Data!$M$2:$M$66, "&gt;0", Data!$D$2:$D$66, "AGI", Data!$H$2:$H$66, "&gt;1999")</f>
        <v>0.923076923076923</v>
      </c>
      <c r="I118" s="0" t="n">
        <f aca="false">COUNTIFS(Data!$D$2:$D$66, "Futurist", Data!$H$2:$H$66, "&lt;2000", Data!$M$2:$M$66, "&lt;"&amp;'Cumulative distributions'!$A118)/COUNTIFS(Data!$M$2:$M$66, "&gt;0", Data!$D$2:$D$66, "Futurist", Data!$H$2:$H$66, "&lt;2000")</f>
        <v>0.75</v>
      </c>
      <c r="J118" s="0" t="n">
        <f aca="false">COUNTIFS(Data!$D$2:$D$66, "Futurist", Data!$H$2:$H$66, "&gt;1999", Data!$M$2:$M$66, "&lt;"&amp;'Cumulative distributions'!$A118)/COUNTIFS(Data!$M$2:$M$66, "&gt;0", Data!$D$2:$D$66, "Futurist", Data!$H$2:$H$66, "&gt;1999")</f>
        <v>0.857142857142857</v>
      </c>
      <c r="K118" s="0" t="n">
        <f aca="false">COUNTIFS(Data!$D$2:$D$66, "Other", Data!$H$2:$H$66, "&lt;2000", Data!$M$2:$M$66, "&lt;"&amp;'Cumulative distributions'!$A118)/COUNTIFS(Data!$M$2:$M$66, "&gt;0", Data!$D$2:$D$66, "Other", Data!$H$2:$H$66, "&lt;2000")</f>
        <v>0.666666666666667</v>
      </c>
      <c r="L118" s="0" t="n">
        <f aca="false">COUNTIFS(Data!$D$2:$D$66, "Other", Data!$H$2:$H$66, "&gt;1999", Data!$M$2:$M$66, "&lt;"&amp;'Cumulative distributions'!$A118)/COUNTIFS(Data!$M$2:$M$66, "&gt;0", Data!$D$2:$D$66, "Other", Data!$H$2:$H$66, "&gt;1999")</f>
        <v>0.4</v>
      </c>
      <c r="N118" s="0" t="n">
        <f aca="false">COUNTIFS(Data!$D$2:$D$66, "AGI", Data!$M$2:$M$66, "&lt;"&amp;'Cumulative distributions'!$A118)/COUNTIFS(Data!$M$2:$M$66, "&gt;0", Data!$D$2:$D$66, "AGI")</f>
        <v>0.923076923076923</v>
      </c>
      <c r="O118" s="0" t="n">
        <f aca="false">COUNTIFS(Data!$D$2:$D$66, "AI", Data!$M$2:$M$66, "&lt;"&amp;'Cumulative distributions'!$A118)/COUNTIFS(Data!$M$2:$M$66, "&gt;0", Data!$D$2:$D$66, "AI")</f>
        <v>0.772727272727273</v>
      </c>
      <c r="P118" s="0" t="n">
        <f aca="false">COUNTIFS(Data!$D$2:$D$66, "Futurist", Data!$M$2:$M$66, "&lt;"&amp;'Cumulative distributions'!$A118)/COUNTIFS(Data!$M$2:$M$66, "&gt;0", Data!$D$2:$D$66, "Futurist")</f>
        <v>0.8</v>
      </c>
      <c r="Q118" s="0" t="n">
        <f aca="false">COUNTIFS(Data!$D$2:$D$66, "Other", Data!$M$2:$M$66, "&lt;"&amp;'Cumulative distributions'!$A118)/COUNTIFS(Data!$M$2:$M$66, "&gt;0", Data!$D$2:$D$66, "Other")</f>
        <v>0.5</v>
      </c>
      <c r="S118" s="0" t="n">
        <f aca="false">COUNTIFS(Data!$H$2:$H$66, "&lt;2000", Data!$M$2:$M$66, "&lt;"&amp;'Cumulative distributions'!$A118)/COUNTIFS(Data!$M$2:$M$66, "&gt;0", Data!$H$2:$H$66, "&lt;2000")</f>
        <v>0.833333333333333</v>
      </c>
      <c r="T118" s="0" t="n">
        <f aca="false">COUNTIFS(Data!$H$2:$H$66, "&gt;1999", Data!$M$2:$M$66, "&lt;"&amp;'Cumulative distributions'!$A118)/COUNTIFS(Data!$M$2:$M$66, "&gt;0", Data!$H$2:$H$66, "&gt;1999")</f>
        <v>0.75</v>
      </c>
      <c r="V118" s="0" t="n">
        <f aca="false">COUNTIFS(Data!$AD$2:$AD$66, 1, Data!$H$2:$H$66, "&gt;1999", Data!$M$2:$M$66, "&lt;"&amp;'Cumulative distributions'!$A118)/COUNTIFS(Data!$M$2:$M$66, "&gt;0", Data!$AD$2:$AD$66, 1, Data!$H$2:$H$66, "&gt;1999")</f>
        <v>0.772727272727273</v>
      </c>
      <c r="W118" s="0" t="n">
        <f aca="false">COUNTIFS(Data!$AD$2:$AD$66, 0, Data!$H$2:$H$66, "&gt;1999", Data!$M$2:$M$66, "&lt;"&amp;'Cumulative distributions'!$A118)/COUNTIFS(Data!$M$2:$M$66, "&gt;0", Data!$AD$2:$AD$66, 0, Data!$H$2:$H$66, "&gt;1999")</f>
        <v>0.727272727272727</v>
      </c>
      <c r="AH118" s="0" t="n">
        <f aca="false">IF(AND(V118&gt;0.1, (NOT(V117&gt;0.1))), A118, AH117)</f>
        <v>2026</v>
      </c>
    </row>
    <row r="119" customFormat="false" ht="12" hidden="false" customHeight="false" outlineLevel="0" collapsed="false">
      <c r="A119" s="0" t="n">
        <v>2077</v>
      </c>
      <c r="B119" s="0" t="n">
        <f aca="false">COUNTIF(Data!$M$2:$M$66, "&lt;" &amp; A119)/COUNT(Data!$M$2:$M$66)</f>
        <v>0.775862068965517</v>
      </c>
      <c r="C119" s="0" t="n">
        <f aca="false">COUNTIF(Data!$L$2:$L$66, "&lt;" &amp; A119)/COUNT(Data!$L$2:$L$66)</f>
        <v>0.811320754716981</v>
      </c>
      <c r="E119" s="0" t="n">
        <f aca="false">COUNTIFS(Data!$D$2:$D$66, "AI", Data!$H$2:$H$66, "&lt;2000", Data!$M$2:$M$66, "&lt;"&amp;'Cumulative distributions'!$A119)/COUNTIFS(Data!$M$2:$M$66, "&gt;0", Data!$D$2:$D$66, "AI", Data!$H$2:$H$66, "&lt;2000")</f>
        <v>1</v>
      </c>
      <c r="F119" s="0" t="n">
        <f aca="false">COUNTIFS(Data!$D$2:$D$66, "AI", Data!$H$2:$H$66, "&gt;1999", Data!$M$2:$M$66, "&lt;"&amp;'Cumulative distributions'!$A119)/COUNTIFS(Data!$M$2:$M$66, "&gt;0", Data!$D$2:$D$66, "AI", Data!$H$2:$H$66, "&gt;1999")</f>
        <v>0.666666666666667</v>
      </c>
      <c r="G119" s="0" t="e">
        <f aca="false">COUNTIFS(Data!$D$2:$D$66, "AGI", Data!$H$2:$H$66, "&lt;2000", Data!$M$2:$M$66, "&lt;"&amp;'Cumulative distributions'!$A119)/COUNTIFS(Data!$M$2:$M$66, "&gt;0", Data!$D$2:$D$66, "AGI", Data!$H$2:$H$66, "&lt;2000")</f>
        <v>#DIV/0!</v>
      </c>
      <c r="H119" s="0" t="n">
        <f aca="false">COUNTIFS(Data!$D$2:$D$66, "AGI", Data!$H$2:$H$66, "&gt;1999", Data!$M$2:$M$66, "&lt;"&amp;'Cumulative distributions'!$A119)/COUNTIFS(Data!$M$2:$M$66, "&gt;0", Data!$D$2:$D$66, "AGI", Data!$H$2:$H$66, "&gt;1999")</f>
        <v>0.923076923076923</v>
      </c>
      <c r="I119" s="0" t="n">
        <f aca="false">COUNTIFS(Data!$D$2:$D$66, "Futurist", Data!$H$2:$H$66, "&lt;2000", Data!$M$2:$M$66, "&lt;"&amp;'Cumulative distributions'!$A119)/COUNTIFS(Data!$M$2:$M$66, "&gt;0", Data!$D$2:$D$66, "Futurist", Data!$H$2:$H$66, "&lt;2000")</f>
        <v>0.75</v>
      </c>
      <c r="J119" s="0" t="n">
        <f aca="false">COUNTIFS(Data!$D$2:$D$66, "Futurist", Data!$H$2:$H$66, "&gt;1999", Data!$M$2:$M$66, "&lt;"&amp;'Cumulative distributions'!$A119)/COUNTIFS(Data!$M$2:$M$66, "&gt;0", Data!$D$2:$D$66, "Futurist", Data!$H$2:$H$66, "&gt;1999")</f>
        <v>0.857142857142857</v>
      </c>
      <c r="K119" s="0" t="n">
        <f aca="false">COUNTIFS(Data!$D$2:$D$66, "Other", Data!$H$2:$H$66, "&lt;2000", Data!$M$2:$M$66, "&lt;"&amp;'Cumulative distributions'!$A119)/COUNTIFS(Data!$M$2:$M$66, "&gt;0", Data!$D$2:$D$66, "Other", Data!$H$2:$H$66, "&lt;2000")</f>
        <v>0.666666666666667</v>
      </c>
      <c r="L119" s="0" t="n">
        <f aca="false">COUNTIFS(Data!$D$2:$D$66, "Other", Data!$H$2:$H$66, "&gt;1999", Data!$M$2:$M$66, "&lt;"&amp;'Cumulative distributions'!$A119)/COUNTIFS(Data!$M$2:$M$66, "&gt;0", Data!$D$2:$D$66, "Other", Data!$H$2:$H$66, "&gt;1999")</f>
        <v>0.4</v>
      </c>
      <c r="N119" s="0" t="n">
        <f aca="false">COUNTIFS(Data!$D$2:$D$66, "AGI", Data!$M$2:$M$66, "&lt;"&amp;'Cumulative distributions'!$A119)/COUNTIFS(Data!$M$2:$M$66, "&gt;0", Data!$D$2:$D$66, "AGI")</f>
        <v>0.923076923076923</v>
      </c>
      <c r="O119" s="0" t="n">
        <f aca="false">COUNTIFS(Data!$D$2:$D$66, "AI", Data!$M$2:$M$66, "&lt;"&amp;'Cumulative distributions'!$A119)/COUNTIFS(Data!$M$2:$M$66, "&gt;0", Data!$D$2:$D$66, "AI")</f>
        <v>0.772727272727273</v>
      </c>
      <c r="P119" s="0" t="n">
        <f aca="false">COUNTIFS(Data!$D$2:$D$66, "Futurist", Data!$M$2:$M$66, "&lt;"&amp;'Cumulative distributions'!$A119)/COUNTIFS(Data!$M$2:$M$66, "&gt;0", Data!$D$2:$D$66, "Futurist")</f>
        <v>0.8</v>
      </c>
      <c r="Q119" s="0" t="n">
        <f aca="false">COUNTIFS(Data!$D$2:$D$66, "Other", Data!$M$2:$M$66, "&lt;"&amp;'Cumulative distributions'!$A119)/COUNTIFS(Data!$M$2:$M$66, "&gt;0", Data!$D$2:$D$66, "Other")</f>
        <v>0.5</v>
      </c>
      <c r="S119" s="0" t="n">
        <f aca="false">COUNTIFS(Data!$H$2:$H$66, "&lt;2000", Data!$M$2:$M$66, "&lt;"&amp;'Cumulative distributions'!$A119)/COUNTIFS(Data!$M$2:$M$66, "&gt;0", Data!$H$2:$H$66, "&lt;2000")</f>
        <v>0.833333333333333</v>
      </c>
      <c r="T119" s="0" t="n">
        <f aca="false">COUNTIFS(Data!$H$2:$H$66, "&gt;1999", Data!$M$2:$M$66, "&lt;"&amp;'Cumulative distributions'!$A119)/COUNTIFS(Data!$M$2:$M$66, "&gt;0", Data!$H$2:$H$66, "&gt;1999")</f>
        <v>0.75</v>
      </c>
      <c r="V119" s="0" t="n">
        <f aca="false">COUNTIFS(Data!$AD$2:$AD$66, 1, Data!$H$2:$H$66, "&gt;1999", Data!$M$2:$M$66, "&lt;"&amp;'Cumulative distributions'!$A119)/COUNTIFS(Data!$M$2:$M$66, "&gt;0", Data!$AD$2:$AD$66, 1, Data!$H$2:$H$66, "&gt;1999")</f>
        <v>0.772727272727273</v>
      </c>
      <c r="W119" s="0" t="n">
        <f aca="false">COUNTIFS(Data!$AD$2:$AD$66, 0, Data!$H$2:$H$66, "&gt;1999", Data!$M$2:$M$66, "&lt;"&amp;'Cumulative distributions'!$A119)/COUNTIFS(Data!$M$2:$M$66, "&gt;0", Data!$AD$2:$AD$66, 0, Data!$H$2:$H$66, "&gt;1999")</f>
        <v>0.727272727272727</v>
      </c>
      <c r="AH119" s="0" t="n">
        <f aca="false">IF(AND(V119&gt;0.1, (NOT(V118&gt;0.1))), A119, AH118)</f>
        <v>2026</v>
      </c>
    </row>
    <row r="120" customFormat="false" ht="12" hidden="false" customHeight="false" outlineLevel="0" collapsed="false">
      <c r="A120" s="0" t="n">
        <v>2078</v>
      </c>
      <c r="B120" s="0" t="n">
        <f aca="false">COUNTIF(Data!$M$2:$M$66, "&lt;" &amp; A120)/COUNT(Data!$M$2:$M$66)</f>
        <v>0.775862068965517</v>
      </c>
      <c r="C120" s="0" t="n">
        <f aca="false">COUNTIF(Data!$L$2:$L$66, "&lt;" &amp; A120)/COUNT(Data!$L$2:$L$66)</f>
        <v>0.811320754716981</v>
      </c>
      <c r="E120" s="0" t="n">
        <f aca="false">COUNTIFS(Data!$D$2:$D$66, "AI", Data!$H$2:$H$66, "&lt;2000", Data!$M$2:$M$66, "&lt;"&amp;'Cumulative distributions'!$A120)/COUNTIFS(Data!$M$2:$M$66, "&gt;0", Data!$D$2:$D$66, "AI", Data!$H$2:$H$66, "&lt;2000")</f>
        <v>1</v>
      </c>
      <c r="F120" s="0" t="n">
        <f aca="false">COUNTIFS(Data!$D$2:$D$66, "AI", Data!$H$2:$H$66, "&gt;1999", Data!$M$2:$M$66, "&lt;"&amp;'Cumulative distributions'!$A120)/COUNTIFS(Data!$M$2:$M$66, "&gt;0", Data!$D$2:$D$66, "AI", Data!$H$2:$H$66, "&gt;1999")</f>
        <v>0.666666666666667</v>
      </c>
      <c r="G120" s="0" t="e">
        <f aca="false">COUNTIFS(Data!$D$2:$D$66, "AGI", Data!$H$2:$H$66, "&lt;2000", Data!$M$2:$M$66, "&lt;"&amp;'Cumulative distributions'!$A120)/COUNTIFS(Data!$M$2:$M$66, "&gt;0", Data!$D$2:$D$66, "AGI", Data!$H$2:$H$66, "&lt;2000")</f>
        <v>#DIV/0!</v>
      </c>
      <c r="H120" s="0" t="n">
        <f aca="false">COUNTIFS(Data!$D$2:$D$66, "AGI", Data!$H$2:$H$66, "&gt;1999", Data!$M$2:$M$66, "&lt;"&amp;'Cumulative distributions'!$A120)/COUNTIFS(Data!$M$2:$M$66, "&gt;0", Data!$D$2:$D$66, "AGI", Data!$H$2:$H$66, "&gt;1999")</f>
        <v>0.923076923076923</v>
      </c>
      <c r="I120" s="0" t="n">
        <f aca="false">COUNTIFS(Data!$D$2:$D$66, "Futurist", Data!$H$2:$H$66, "&lt;2000", Data!$M$2:$M$66, "&lt;"&amp;'Cumulative distributions'!$A120)/COUNTIFS(Data!$M$2:$M$66, "&gt;0", Data!$D$2:$D$66, "Futurist", Data!$H$2:$H$66, "&lt;2000")</f>
        <v>0.75</v>
      </c>
      <c r="J120" s="0" t="n">
        <f aca="false">COUNTIFS(Data!$D$2:$D$66, "Futurist", Data!$H$2:$H$66, "&gt;1999", Data!$M$2:$M$66, "&lt;"&amp;'Cumulative distributions'!$A120)/COUNTIFS(Data!$M$2:$M$66, "&gt;0", Data!$D$2:$D$66, "Futurist", Data!$H$2:$H$66, "&gt;1999")</f>
        <v>0.857142857142857</v>
      </c>
      <c r="K120" s="0" t="n">
        <f aca="false">COUNTIFS(Data!$D$2:$D$66, "Other", Data!$H$2:$H$66, "&lt;2000", Data!$M$2:$M$66, "&lt;"&amp;'Cumulative distributions'!$A120)/COUNTIFS(Data!$M$2:$M$66, "&gt;0", Data!$D$2:$D$66, "Other", Data!$H$2:$H$66, "&lt;2000")</f>
        <v>0.666666666666667</v>
      </c>
      <c r="L120" s="0" t="n">
        <f aca="false">COUNTIFS(Data!$D$2:$D$66, "Other", Data!$H$2:$H$66, "&gt;1999", Data!$M$2:$M$66, "&lt;"&amp;'Cumulative distributions'!$A120)/COUNTIFS(Data!$M$2:$M$66, "&gt;0", Data!$D$2:$D$66, "Other", Data!$H$2:$H$66, "&gt;1999")</f>
        <v>0.4</v>
      </c>
      <c r="N120" s="0" t="n">
        <f aca="false">COUNTIFS(Data!$D$2:$D$66, "AGI", Data!$M$2:$M$66, "&lt;"&amp;'Cumulative distributions'!$A120)/COUNTIFS(Data!$M$2:$M$66, "&gt;0", Data!$D$2:$D$66, "AGI")</f>
        <v>0.923076923076923</v>
      </c>
      <c r="O120" s="0" t="n">
        <f aca="false">COUNTIFS(Data!$D$2:$D$66, "AI", Data!$M$2:$M$66, "&lt;"&amp;'Cumulative distributions'!$A120)/COUNTIFS(Data!$M$2:$M$66, "&gt;0", Data!$D$2:$D$66, "AI")</f>
        <v>0.772727272727273</v>
      </c>
      <c r="P120" s="0" t="n">
        <f aca="false">COUNTIFS(Data!$D$2:$D$66, "Futurist", Data!$M$2:$M$66, "&lt;"&amp;'Cumulative distributions'!$A120)/COUNTIFS(Data!$M$2:$M$66, "&gt;0", Data!$D$2:$D$66, "Futurist")</f>
        <v>0.8</v>
      </c>
      <c r="Q120" s="0" t="n">
        <f aca="false">COUNTIFS(Data!$D$2:$D$66, "Other", Data!$M$2:$M$66, "&lt;"&amp;'Cumulative distributions'!$A120)/COUNTIFS(Data!$M$2:$M$66, "&gt;0", Data!$D$2:$D$66, "Other")</f>
        <v>0.5</v>
      </c>
      <c r="S120" s="0" t="n">
        <f aca="false">COUNTIFS(Data!$H$2:$H$66, "&lt;2000", Data!$M$2:$M$66, "&lt;"&amp;'Cumulative distributions'!$A120)/COUNTIFS(Data!$M$2:$M$66, "&gt;0", Data!$H$2:$H$66, "&lt;2000")</f>
        <v>0.833333333333333</v>
      </c>
      <c r="T120" s="0" t="n">
        <f aca="false">COUNTIFS(Data!$H$2:$H$66, "&gt;1999", Data!$M$2:$M$66, "&lt;"&amp;'Cumulative distributions'!$A120)/COUNTIFS(Data!$M$2:$M$66, "&gt;0", Data!$H$2:$H$66, "&gt;1999")</f>
        <v>0.75</v>
      </c>
      <c r="V120" s="0" t="n">
        <f aca="false">COUNTIFS(Data!$AD$2:$AD$66, 1, Data!$H$2:$H$66, "&gt;1999", Data!$M$2:$M$66, "&lt;"&amp;'Cumulative distributions'!$A120)/COUNTIFS(Data!$M$2:$M$66, "&gt;0", Data!$AD$2:$AD$66, 1, Data!$H$2:$H$66, "&gt;1999")</f>
        <v>0.772727272727273</v>
      </c>
      <c r="W120" s="0" t="n">
        <f aca="false">COUNTIFS(Data!$AD$2:$AD$66, 0, Data!$H$2:$H$66, "&gt;1999", Data!$M$2:$M$66, "&lt;"&amp;'Cumulative distributions'!$A120)/COUNTIFS(Data!$M$2:$M$66, "&gt;0", Data!$AD$2:$AD$66, 0, Data!$H$2:$H$66, "&gt;1999")</f>
        <v>0.727272727272727</v>
      </c>
      <c r="AH120" s="0" t="n">
        <f aca="false">IF(AND(V120&gt;0.1, (NOT(V119&gt;0.1))), A120, AH119)</f>
        <v>2026</v>
      </c>
    </row>
    <row r="121" customFormat="false" ht="12" hidden="false" customHeight="false" outlineLevel="0" collapsed="false">
      <c r="A121" s="0" t="n">
        <v>2079</v>
      </c>
      <c r="B121" s="0" t="n">
        <f aca="false">COUNTIF(Data!$M$2:$M$66, "&lt;" &amp; A121)/COUNT(Data!$M$2:$M$66)</f>
        <v>0.775862068965517</v>
      </c>
      <c r="C121" s="0" t="n">
        <f aca="false">COUNTIF(Data!$L$2:$L$66, "&lt;" &amp; A121)/COUNT(Data!$L$2:$L$66)</f>
        <v>0.811320754716981</v>
      </c>
      <c r="E121" s="0" t="n">
        <f aca="false">COUNTIFS(Data!$D$2:$D$66, "AI", Data!$H$2:$H$66, "&lt;2000", Data!$M$2:$M$66, "&lt;"&amp;'Cumulative distributions'!$A121)/COUNTIFS(Data!$M$2:$M$66, "&gt;0", Data!$D$2:$D$66, "AI", Data!$H$2:$H$66, "&lt;2000")</f>
        <v>1</v>
      </c>
      <c r="F121" s="0" t="n">
        <f aca="false">COUNTIFS(Data!$D$2:$D$66, "AI", Data!$H$2:$H$66, "&gt;1999", Data!$M$2:$M$66, "&lt;"&amp;'Cumulative distributions'!$A121)/COUNTIFS(Data!$M$2:$M$66, "&gt;0", Data!$D$2:$D$66, "AI", Data!$H$2:$H$66, "&gt;1999")</f>
        <v>0.666666666666667</v>
      </c>
      <c r="G121" s="0" t="e">
        <f aca="false">COUNTIFS(Data!$D$2:$D$66, "AGI", Data!$H$2:$H$66, "&lt;2000", Data!$M$2:$M$66, "&lt;"&amp;'Cumulative distributions'!$A121)/COUNTIFS(Data!$M$2:$M$66, "&gt;0", Data!$D$2:$D$66, "AGI", Data!$H$2:$H$66, "&lt;2000")</f>
        <v>#DIV/0!</v>
      </c>
      <c r="H121" s="0" t="n">
        <f aca="false">COUNTIFS(Data!$D$2:$D$66, "AGI", Data!$H$2:$H$66, "&gt;1999", Data!$M$2:$M$66, "&lt;"&amp;'Cumulative distributions'!$A121)/COUNTIFS(Data!$M$2:$M$66, "&gt;0", Data!$D$2:$D$66, "AGI", Data!$H$2:$H$66, "&gt;1999")</f>
        <v>0.923076923076923</v>
      </c>
      <c r="I121" s="0" t="n">
        <f aca="false">COUNTIFS(Data!$D$2:$D$66, "Futurist", Data!$H$2:$H$66, "&lt;2000", Data!$M$2:$M$66, "&lt;"&amp;'Cumulative distributions'!$A121)/COUNTIFS(Data!$M$2:$M$66, "&gt;0", Data!$D$2:$D$66, "Futurist", Data!$H$2:$H$66, "&lt;2000")</f>
        <v>0.75</v>
      </c>
      <c r="J121" s="0" t="n">
        <f aca="false">COUNTIFS(Data!$D$2:$D$66, "Futurist", Data!$H$2:$H$66, "&gt;1999", Data!$M$2:$M$66, "&lt;"&amp;'Cumulative distributions'!$A121)/COUNTIFS(Data!$M$2:$M$66, "&gt;0", Data!$D$2:$D$66, "Futurist", Data!$H$2:$H$66, "&gt;1999")</f>
        <v>0.857142857142857</v>
      </c>
      <c r="K121" s="0" t="n">
        <f aca="false">COUNTIFS(Data!$D$2:$D$66, "Other", Data!$H$2:$H$66, "&lt;2000", Data!$M$2:$M$66, "&lt;"&amp;'Cumulative distributions'!$A121)/COUNTIFS(Data!$M$2:$M$66, "&gt;0", Data!$D$2:$D$66, "Other", Data!$H$2:$H$66, "&lt;2000")</f>
        <v>0.666666666666667</v>
      </c>
      <c r="L121" s="0" t="n">
        <f aca="false">COUNTIFS(Data!$D$2:$D$66, "Other", Data!$H$2:$H$66, "&gt;1999", Data!$M$2:$M$66, "&lt;"&amp;'Cumulative distributions'!$A121)/COUNTIFS(Data!$M$2:$M$66, "&gt;0", Data!$D$2:$D$66, "Other", Data!$H$2:$H$66, "&gt;1999")</f>
        <v>0.4</v>
      </c>
      <c r="N121" s="0" t="n">
        <f aca="false">COUNTIFS(Data!$D$2:$D$66, "AGI", Data!$M$2:$M$66, "&lt;"&amp;'Cumulative distributions'!$A121)/COUNTIFS(Data!$M$2:$M$66, "&gt;0", Data!$D$2:$D$66, "AGI")</f>
        <v>0.923076923076923</v>
      </c>
      <c r="O121" s="0" t="n">
        <f aca="false">COUNTIFS(Data!$D$2:$D$66, "AI", Data!$M$2:$M$66, "&lt;"&amp;'Cumulative distributions'!$A121)/COUNTIFS(Data!$M$2:$M$66, "&gt;0", Data!$D$2:$D$66, "AI")</f>
        <v>0.772727272727273</v>
      </c>
      <c r="P121" s="0" t="n">
        <f aca="false">COUNTIFS(Data!$D$2:$D$66, "Futurist", Data!$M$2:$M$66, "&lt;"&amp;'Cumulative distributions'!$A121)/COUNTIFS(Data!$M$2:$M$66, "&gt;0", Data!$D$2:$D$66, "Futurist")</f>
        <v>0.8</v>
      </c>
      <c r="Q121" s="0" t="n">
        <f aca="false">COUNTIFS(Data!$D$2:$D$66, "Other", Data!$M$2:$M$66, "&lt;"&amp;'Cumulative distributions'!$A121)/COUNTIFS(Data!$M$2:$M$66, "&gt;0", Data!$D$2:$D$66, "Other")</f>
        <v>0.5</v>
      </c>
      <c r="S121" s="0" t="n">
        <f aca="false">COUNTIFS(Data!$H$2:$H$66, "&lt;2000", Data!$M$2:$M$66, "&lt;"&amp;'Cumulative distributions'!$A121)/COUNTIFS(Data!$M$2:$M$66, "&gt;0", Data!$H$2:$H$66, "&lt;2000")</f>
        <v>0.833333333333333</v>
      </c>
      <c r="T121" s="0" t="n">
        <f aca="false">COUNTIFS(Data!$H$2:$H$66, "&gt;1999", Data!$M$2:$M$66, "&lt;"&amp;'Cumulative distributions'!$A121)/COUNTIFS(Data!$M$2:$M$66, "&gt;0", Data!$H$2:$H$66, "&gt;1999")</f>
        <v>0.75</v>
      </c>
      <c r="V121" s="0" t="n">
        <f aca="false">COUNTIFS(Data!$AD$2:$AD$66, 1, Data!$H$2:$H$66, "&gt;1999", Data!$M$2:$M$66, "&lt;"&amp;'Cumulative distributions'!$A121)/COUNTIFS(Data!$M$2:$M$66, "&gt;0", Data!$AD$2:$AD$66, 1, Data!$H$2:$H$66, "&gt;1999")</f>
        <v>0.772727272727273</v>
      </c>
      <c r="W121" s="0" t="n">
        <f aca="false">COUNTIFS(Data!$AD$2:$AD$66, 0, Data!$H$2:$H$66, "&gt;1999", Data!$M$2:$M$66, "&lt;"&amp;'Cumulative distributions'!$A121)/COUNTIFS(Data!$M$2:$M$66, "&gt;0", Data!$AD$2:$AD$66, 0, Data!$H$2:$H$66, "&gt;1999")</f>
        <v>0.727272727272727</v>
      </c>
      <c r="AH121" s="0" t="n">
        <f aca="false">IF(AND(V121&gt;0.1, (NOT(V120&gt;0.1))), A121, AH120)</f>
        <v>2026</v>
      </c>
    </row>
    <row r="122" customFormat="false" ht="12" hidden="false" customHeight="false" outlineLevel="0" collapsed="false">
      <c r="A122" s="0" t="n">
        <v>2080</v>
      </c>
      <c r="B122" s="0" t="n">
        <f aca="false">COUNTIF(Data!$M$2:$M$66, "&lt;" &amp; A122)/COUNT(Data!$M$2:$M$66)</f>
        <v>0.775862068965517</v>
      </c>
      <c r="C122" s="0" t="n">
        <f aca="false">COUNTIF(Data!$L$2:$L$66, "&lt;" &amp; A122)/COUNT(Data!$L$2:$L$66)</f>
        <v>0.811320754716981</v>
      </c>
      <c r="E122" s="0" t="n">
        <f aca="false">COUNTIFS(Data!$D$2:$D$66, "AI", Data!$H$2:$H$66, "&lt;2000", Data!$M$2:$M$66, "&lt;"&amp;'Cumulative distributions'!$A122)/COUNTIFS(Data!$M$2:$M$66, "&gt;0", Data!$D$2:$D$66, "AI", Data!$H$2:$H$66, "&lt;2000")</f>
        <v>1</v>
      </c>
      <c r="F122" s="0" t="n">
        <f aca="false">COUNTIFS(Data!$D$2:$D$66, "AI", Data!$H$2:$H$66, "&gt;1999", Data!$M$2:$M$66, "&lt;"&amp;'Cumulative distributions'!$A122)/COUNTIFS(Data!$M$2:$M$66, "&gt;0", Data!$D$2:$D$66, "AI", Data!$H$2:$H$66, "&gt;1999")</f>
        <v>0.666666666666667</v>
      </c>
      <c r="G122" s="0" t="e">
        <f aca="false">COUNTIFS(Data!$D$2:$D$66, "AGI", Data!$H$2:$H$66, "&lt;2000", Data!$M$2:$M$66, "&lt;"&amp;'Cumulative distributions'!$A122)/COUNTIFS(Data!$M$2:$M$66, "&gt;0", Data!$D$2:$D$66, "AGI", Data!$H$2:$H$66, "&lt;2000")</f>
        <v>#DIV/0!</v>
      </c>
      <c r="H122" s="0" t="n">
        <f aca="false">COUNTIFS(Data!$D$2:$D$66, "AGI", Data!$H$2:$H$66, "&gt;1999", Data!$M$2:$M$66, "&lt;"&amp;'Cumulative distributions'!$A122)/COUNTIFS(Data!$M$2:$M$66, "&gt;0", Data!$D$2:$D$66, "AGI", Data!$H$2:$H$66, "&gt;1999")</f>
        <v>0.923076923076923</v>
      </c>
      <c r="I122" s="0" t="n">
        <f aca="false">COUNTIFS(Data!$D$2:$D$66, "Futurist", Data!$H$2:$H$66, "&lt;2000", Data!$M$2:$M$66, "&lt;"&amp;'Cumulative distributions'!$A122)/COUNTIFS(Data!$M$2:$M$66, "&gt;0", Data!$D$2:$D$66, "Futurist", Data!$H$2:$H$66, "&lt;2000")</f>
        <v>0.75</v>
      </c>
      <c r="J122" s="0" t="n">
        <f aca="false">COUNTIFS(Data!$D$2:$D$66, "Futurist", Data!$H$2:$H$66, "&gt;1999", Data!$M$2:$M$66, "&lt;"&amp;'Cumulative distributions'!$A122)/COUNTIFS(Data!$M$2:$M$66, "&gt;0", Data!$D$2:$D$66, "Futurist", Data!$H$2:$H$66, "&gt;1999")</f>
        <v>0.857142857142857</v>
      </c>
      <c r="K122" s="0" t="n">
        <f aca="false">COUNTIFS(Data!$D$2:$D$66, "Other", Data!$H$2:$H$66, "&lt;2000", Data!$M$2:$M$66, "&lt;"&amp;'Cumulative distributions'!$A122)/COUNTIFS(Data!$M$2:$M$66, "&gt;0", Data!$D$2:$D$66, "Other", Data!$H$2:$H$66, "&lt;2000")</f>
        <v>0.666666666666667</v>
      </c>
      <c r="L122" s="0" t="n">
        <f aca="false">COUNTIFS(Data!$D$2:$D$66, "Other", Data!$H$2:$H$66, "&gt;1999", Data!$M$2:$M$66, "&lt;"&amp;'Cumulative distributions'!$A122)/COUNTIFS(Data!$M$2:$M$66, "&gt;0", Data!$D$2:$D$66, "Other", Data!$H$2:$H$66, "&gt;1999")</f>
        <v>0.4</v>
      </c>
      <c r="N122" s="0" t="n">
        <f aca="false">COUNTIFS(Data!$D$2:$D$66, "AGI", Data!$M$2:$M$66, "&lt;"&amp;'Cumulative distributions'!$A122)/COUNTIFS(Data!$M$2:$M$66, "&gt;0", Data!$D$2:$D$66, "AGI")</f>
        <v>0.923076923076923</v>
      </c>
      <c r="O122" s="0" t="n">
        <f aca="false">COUNTIFS(Data!$D$2:$D$66, "AI", Data!$M$2:$M$66, "&lt;"&amp;'Cumulative distributions'!$A122)/COUNTIFS(Data!$M$2:$M$66, "&gt;0", Data!$D$2:$D$66, "AI")</f>
        <v>0.772727272727273</v>
      </c>
      <c r="P122" s="0" t="n">
        <f aca="false">COUNTIFS(Data!$D$2:$D$66, "Futurist", Data!$M$2:$M$66, "&lt;"&amp;'Cumulative distributions'!$A122)/COUNTIFS(Data!$M$2:$M$66, "&gt;0", Data!$D$2:$D$66, "Futurist")</f>
        <v>0.8</v>
      </c>
      <c r="Q122" s="0" t="n">
        <f aca="false">COUNTIFS(Data!$D$2:$D$66, "Other", Data!$M$2:$M$66, "&lt;"&amp;'Cumulative distributions'!$A122)/COUNTIFS(Data!$M$2:$M$66, "&gt;0", Data!$D$2:$D$66, "Other")</f>
        <v>0.5</v>
      </c>
      <c r="S122" s="0" t="n">
        <f aca="false">COUNTIFS(Data!$H$2:$H$66, "&lt;2000", Data!$M$2:$M$66, "&lt;"&amp;'Cumulative distributions'!$A122)/COUNTIFS(Data!$M$2:$M$66, "&gt;0", Data!$H$2:$H$66, "&lt;2000")</f>
        <v>0.833333333333333</v>
      </c>
      <c r="T122" s="0" t="n">
        <f aca="false">COUNTIFS(Data!$H$2:$H$66, "&gt;1999", Data!$M$2:$M$66, "&lt;"&amp;'Cumulative distributions'!$A122)/COUNTIFS(Data!$M$2:$M$66, "&gt;0", Data!$H$2:$H$66, "&gt;1999")</f>
        <v>0.75</v>
      </c>
      <c r="V122" s="0" t="n">
        <f aca="false">COUNTIFS(Data!$AD$2:$AD$66, 1, Data!$H$2:$H$66, "&gt;1999", Data!$M$2:$M$66, "&lt;"&amp;'Cumulative distributions'!$A122)/COUNTIFS(Data!$M$2:$M$66, "&gt;0", Data!$AD$2:$AD$66, 1, Data!$H$2:$H$66, "&gt;1999")</f>
        <v>0.772727272727273</v>
      </c>
      <c r="W122" s="0" t="n">
        <f aca="false">COUNTIFS(Data!$AD$2:$AD$66, 0, Data!$H$2:$H$66, "&gt;1999", Data!$M$2:$M$66, "&lt;"&amp;'Cumulative distributions'!$A122)/COUNTIFS(Data!$M$2:$M$66, "&gt;0", Data!$AD$2:$AD$66, 0, Data!$H$2:$H$66, "&gt;1999")</f>
        <v>0.727272727272727</v>
      </c>
      <c r="AH122" s="0" t="n">
        <f aca="false">IF(AND(V122&gt;0.1, (NOT(V121&gt;0.1))), A122, AH121)</f>
        <v>2026</v>
      </c>
    </row>
    <row r="123" customFormat="false" ht="12" hidden="false" customHeight="false" outlineLevel="0" collapsed="false">
      <c r="A123" s="0" t="n">
        <v>2081</v>
      </c>
      <c r="B123" s="0" t="n">
        <f aca="false">COUNTIF(Data!$M$2:$M$66, "&lt;" &amp; A123)/COUNT(Data!$M$2:$M$66)</f>
        <v>0.775862068965517</v>
      </c>
      <c r="C123" s="0" t="n">
        <f aca="false">COUNTIF(Data!$L$2:$L$66, "&lt;" &amp; A123)/COUNT(Data!$L$2:$L$66)</f>
        <v>0.811320754716981</v>
      </c>
      <c r="E123" s="0" t="n">
        <f aca="false">COUNTIFS(Data!$D$2:$D$66, "AI", Data!$H$2:$H$66, "&lt;2000", Data!$M$2:$M$66, "&lt;"&amp;'Cumulative distributions'!$A123)/COUNTIFS(Data!$M$2:$M$66, "&gt;0", Data!$D$2:$D$66, "AI", Data!$H$2:$H$66, "&lt;2000")</f>
        <v>1</v>
      </c>
      <c r="F123" s="0" t="n">
        <f aca="false">COUNTIFS(Data!$D$2:$D$66, "AI", Data!$H$2:$H$66, "&gt;1999", Data!$M$2:$M$66, "&lt;"&amp;'Cumulative distributions'!$A123)/COUNTIFS(Data!$M$2:$M$66, "&gt;0", Data!$D$2:$D$66, "AI", Data!$H$2:$H$66, "&gt;1999")</f>
        <v>0.666666666666667</v>
      </c>
      <c r="G123" s="0" t="e">
        <f aca="false">COUNTIFS(Data!$D$2:$D$66, "AGI", Data!$H$2:$H$66, "&lt;2000", Data!$M$2:$M$66, "&lt;"&amp;'Cumulative distributions'!$A123)/COUNTIFS(Data!$M$2:$M$66, "&gt;0", Data!$D$2:$D$66, "AGI", Data!$H$2:$H$66, "&lt;2000")</f>
        <v>#DIV/0!</v>
      </c>
      <c r="H123" s="0" t="n">
        <f aca="false">COUNTIFS(Data!$D$2:$D$66, "AGI", Data!$H$2:$H$66, "&gt;1999", Data!$M$2:$M$66, "&lt;"&amp;'Cumulative distributions'!$A123)/COUNTIFS(Data!$M$2:$M$66, "&gt;0", Data!$D$2:$D$66, "AGI", Data!$H$2:$H$66, "&gt;1999")</f>
        <v>0.923076923076923</v>
      </c>
      <c r="I123" s="0" t="n">
        <f aca="false">COUNTIFS(Data!$D$2:$D$66, "Futurist", Data!$H$2:$H$66, "&lt;2000", Data!$M$2:$M$66, "&lt;"&amp;'Cumulative distributions'!$A123)/COUNTIFS(Data!$M$2:$M$66, "&gt;0", Data!$D$2:$D$66, "Futurist", Data!$H$2:$H$66, "&lt;2000")</f>
        <v>0.75</v>
      </c>
      <c r="J123" s="0" t="n">
        <f aca="false">COUNTIFS(Data!$D$2:$D$66, "Futurist", Data!$H$2:$H$66, "&gt;1999", Data!$M$2:$M$66, "&lt;"&amp;'Cumulative distributions'!$A123)/COUNTIFS(Data!$M$2:$M$66, "&gt;0", Data!$D$2:$D$66, "Futurist", Data!$H$2:$H$66, "&gt;1999")</f>
        <v>0.857142857142857</v>
      </c>
      <c r="K123" s="0" t="n">
        <f aca="false">COUNTIFS(Data!$D$2:$D$66, "Other", Data!$H$2:$H$66, "&lt;2000", Data!$M$2:$M$66, "&lt;"&amp;'Cumulative distributions'!$A123)/COUNTIFS(Data!$M$2:$M$66, "&gt;0", Data!$D$2:$D$66, "Other", Data!$H$2:$H$66, "&lt;2000")</f>
        <v>0.666666666666667</v>
      </c>
      <c r="L123" s="0" t="n">
        <f aca="false">COUNTIFS(Data!$D$2:$D$66, "Other", Data!$H$2:$H$66, "&gt;1999", Data!$M$2:$M$66, "&lt;"&amp;'Cumulative distributions'!$A123)/COUNTIFS(Data!$M$2:$M$66, "&gt;0", Data!$D$2:$D$66, "Other", Data!$H$2:$H$66, "&gt;1999")</f>
        <v>0.4</v>
      </c>
      <c r="N123" s="0" t="n">
        <f aca="false">COUNTIFS(Data!$D$2:$D$66, "AGI", Data!$M$2:$M$66, "&lt;"&amp;'Cumulative distributions'!$A123)/COUNTIFS(Data!$M$2:$M$66, "&gt;0", Data!$D$2:$D$66, "AGI")</f>
        <v>0.923076923076923</v>
      </c>
      <c r="O123" s="0" t="n">
        <f aca="false">COUNTIFS(Data!$D$2:$D$66, "AI", Data!$M$2:$M$66, "&lt;"&amp;'Cumulative distributions'!$A123)/COUNTIFS(Data!$M$2:$M$66, "&gt;0", Data!$D$2:$D$66, "AI")</f>
        <v>0.772727272727273</v>
      </c>
      <c r="P123" s="0" t="n">
        <f aca="false">COUNTIFS(Data!$D$2:$D$66, "Futurist", Data!$M$2:$M$66, "&lt;"&amp;'Cumulative distributions'!$A123)/COUNTIFS(Data!$M$2:$M$66, "&gt;0", Data!$D$2:$D$66, "Futurist")</f>
        <v>0.8</v>
      </c>
      <c r="Q123" s="0" t="n">
        <f aca="false">COUNTIFS(Data!$D$2:$D$66, "Other", Data!$M$2:$M$66, "&lt;"&amp;'Cumulative distributions'!$A123)/COUNTIFS(Data!$M$2:$M$66, "&gt;0", Data!$D$2:$D$66, "Other")</f>
        <v>0.5</v>
      </c>
      <c r="S123" s="0" t="n">
        <f aca="false">COUNTIFS(Data!$H$2:$H$66, "&lt;2000", Data!$M$2:$M$66, "&lt;"&amp;'Cumulative distributions'!$A123)/COUNTIFS(Data!$M$2:$M$66, "&gt;0", Data!$H$2:$H$66, "&lt;2000")</f>
        <v>0.833333333333333</v>
      </c>
      <c r="T123" s="0" t="n">
        <f aca="false">COUNTIFS(Data!$H$2:$H$66, "&gt;1999", Data!$M$2:$M$66, "&lt;"&amp;'Cumulative distributions'!$A123)/COUNTIFS(Data!$M$2:$M$66, "&gt;0", Data!$H$2:$H$66, "&gt;1999")</f>
        <v>0.75</v>
      </c>
      <c r="V123" s="0" t="n">
        <f aca="false">COUNTIFS(Data!$AD$2:$AD$66, 1, Data!$H$2:$H$66, "&gt;1999", Data!$M$2:$M$66, "&lt;"&amp;'Cumulative distributions'!$A123)/COUNTIFS(Data!$M$2:$M$66, "&gt;0", Data!$AD$2:$AD$66, 1, Data!$H$2:$H$66, "&gt;1999")</f>
        <v>0.772727272727273</v>
      </c>
      <c r="W123" s="0" t="n">
        <f aca="false">COUNTIFS(Data!$AD$2:$AD$66, 0, Data!$H$2:$H$66, "&gt;1999", Data!$M$2:$M$66, "&lt;"&amp;'Cumulative distributions'!$A123)/COUNTIFS(Data!$M$2:$M$66, "&gt;0", Data!$AD$2:$AD$66, 0, Data!$H$2:$H$66, "&gt;1999")</f>
        <v>0.727272727272727</v>
      </c>
      <c r="AH123" s="0" t="n">
        <f aca="false">IF(AND(V123&gt;0.1, (NOT(V122&gt;0.1))), A123, AH122)</f>
        <v>2026</v>
      </c>
    </row>
    <row r="124" customFormat="false" ht="12" hidden="false" customHeight="false" outlineLevel="0" collapsed="false">
      <c r="A124" s="0" t="n">
        <v>2082</v>
      </c>
      <c r="B124" s="0" t="n">
        <f aca="false">COUNTIF(Data!$M$2:$M$66, "&lt;" &amp; A124)/COUNT(Data!$M$2:$M$66)</f>
        <v>0.775862068965517</v>
      </c>
      <c r="C124" s="0" t="n">
        <f aca="false">COUNTIF(Data!$L$2:$L$66, "&lt;" &amp; A124)/COUNT(Data!$L$2:$L$66)</f>
        <v>0.811320754716981</v>
      </c>
      <c r="E124" s="0" t="n">
        <f aca="false">COUNTIFS(Data!$D$2:$D$66, "AI", Data!$H$2:$H$66, "&lt;2000", Data!$M$2:$M$66, "&lt;"&amp;'Cumulative distributions'!$A124)/COUNTIFS(Data!$M$2:$M$66, "&gt;0", Data!$D$2:$D$66, "AI", Data!$H$2:$H$66, "&lt;2000")</f>
        <v>1</v>
      </c>
      <c r="F124" s="0" t="n">
        <f aca="false">COUNTIFS(Data!$D$2:$D$66, "AI", Data!$H$2:$H$66, "&gt;1999", Data!$M$2:$M$66, "&lt;"&amp;'Cumulative distributions'!$A124)/COUNTIFS(Data!$M$2:$M$66, "&gt;0", Data!$D$2:$D$66, "AI", Data!$H$2:$H$66, "&gt;1999")</f>
        <v>0.666666666666667</v>
      </c>
      <c r="G124" s="0" t="e">
        <f aca="false">COUNTIFS(Data!$D$2:$D$66, "AGI", Data!$H$2:$H$66, "&lt;2000", Data!$M$2:$M$66, "&lt;"&amp;'Cumulative distributions'!$A124)/COUNTIFS(Data!$M$2:$M$66, "&gt;0", Data!$D$2:$D$66, "AGI", Data!$H$2:$H$66, "&lt;2000")</f>
        <v>#DIV/0!</v>
      </c>
      <c r="H124" s="0" t="n">
        <f aca="false">COUNTIFS(Data!$D$2:$D$66, "AGI", Data!$H$2:$H$66, "&gt;1999", Data!$M$2:$M$66, "&lt;"&amp;'Cumulative distributions'!$A124)/COUNTIFS(Data!$M$2:$M$66, "&gt;0", Data!$D$2:$D$66, "AGI", Data!$H$2:$H$66, "&gt;1999")</f>
        <v>0.923076923076923</v>
      </c>
      <c r="I124" s="0" t="n">
        <f aca="false">COUNTIFS(Data!$D$2:$D$66, "Futurist", Data!$H$2:$H$66, "&lt;2000", Data!$M$2:$M$66, "&lt;"&amp;'Cumulative distributions'!$A124)/COUNTIFS(Data!$M$2:$M$66, "&gt;0", Data!$D$2:$D$66, "Futurist", Data!$H$2:$H$66, "&lt;2000")</f>
        <v>0.75</v>
      </c>
      <c r="J124" s="0" t="n">
        <f aca="false">COUNTIFS(Data!$D$2:$D$66, "Futurist", Data!$H$2:$H$66, "&gt;1999", Data!$M$2:$M$66, "&lt;"&amp;'Cumulative distributions'!$A124)/COUNTIFS(Data!$M$2:$M$66, "&gt;0", Data!$D$2:$D$66, "Futurist", Data!$H$2:$H$66, "&gt;1999")</f>
        <v>0.857142857142857</v>
      </c>
      <c r="K124" s="0" t="n">
        <f aca="false">COUNTIFS(Data!$D$2:$D$66, "Other", Data!$H$2:$H$66, "&lt;2000", Data!$M$2:$M$66, "&lt;"&amp;'Cumulative distributions'!$A124)/COUNTIFS(Data!$M$2:$M$66, "&gt;0", Data!$D$2:$D$66, "Other", Data!$H$2:$H$66, "&lt;2000")</f>
        <v>0.666666666666667</v>
      </c>
      <c r="L124" s="0" t="n">
        <f aca="false">COUNTIFS(Data!$D$2:$D$66, "Other", Data!$H$2:$H$66, "&gt;1999", Data!$M$2:$M$66, "&lt;"&amp;'Cumulative distributions'!$A124)/COUNTIFS(Data!$M$2:$M$66, "&gt;0", Data!$D$2:$D$66, "Other", Data!$H$2:$H$66, "&gt;1999")</f>
        <v>0.4</v>
      </c>
      <c r="N124" s="0" t="n">
        <f aca="false">COUNTIFS(Data!$D$2:$D$66, "AGI", Data!$M$2:$M$66, "&lt;"&amp;'Cumulative distributions'!$A124)/COUNTIFS(Data!$M$2:$M$66, "&gt;0", Data!$D$2:$D$66, "AGI")</f>
        <v>0.923076923076923</v>
      </c>
      <c r="O124" s="0" t="n">
        <f aca="false">COUNTIFS(Data!$D$2:$D$66, "AI", Data!$M$2:$M$66, "&lt;"&amp;'Cumulative distributions'!$A124)/COUNTIFS(Data!$M$2:$M$66, "&gt;0", Data!$D$2:$D$66, "AI")</f>
        <v>0.772727272727273</v>
      </c>
      <c r="P124" s="0" t="n">
        <f aca="false">COUNTIFS(Data!$D$2:$D$66, "Futurist", Data!$M$2:$M$66, "&lt;"&amp;'Cumulative distributions'!$A124)/COUNTIFS(Data!$M$2:$M$66, "&gt;0", Data!$D$2:$D$66, "Futurist")</f>
        <v>0.8</v>
      </c>
      <c r="Q124" s="0" t="n">
        <f aca="false">COUNTIFS(Data!$D$2:$D$66, "Other", Data!$M$2:$M$66, "&lt;"&amp;'Cumulative distributions'!$A124)/COUNTIFS(Data!$M$2:$M$66, "&gt;0", Data!$D$2:$D$66, "Other")</f>
        <v>0.5</v>
      </c>
      <c r="S124" s="0" t="n">
        <f aca="false">COUNTIFS(Data!$H$2:$H$66, "&lt;2000", Data!$M$2:$M$66, "&lt;"&amp;'Cumulative distributions'!$A124)/COUNTIFS(Data!$M$2:$M$66, "&gt;0", Data!$H$2:$H$66, "&lt;2000")</f>
        <v>0.833333333333333</v>
      </c>
      <c r="T124" s="0" t="n">
        <f aca="false">COUNTIFS(Data!$H$2:$H$66, "&gt;1999", Data!$M$2:$M$66, "&lt;"&amp;'Cumulative distributions'!$A124)/COUNTIFS(Data!$M$2:$M$66, "&gt;0", Data!$H$2:$H$66, "&gt;1999")</f>
        <v>0.75</v>
      </c>
      <c r="V124" s="0" t="n">
        <f aca="false">COUNTIFS(Data!$AD$2:$AD$66, 1, Data!$H$2:$H$66, "&gt;1999", Data!$M$2:$M$66, "&lt;"&amp;'Cumulative distributions'!$A124)/COUNTIFS(Data!$M$2:$M$66, "&gt;0", Data!$AD$2:$AD$66, 1, Data!$H$2:$H$66, "&gt;1999")</f>
        <v>0.772727272727273</v>
      </c>
      <c r="W124" s="0" t="n">
        <f aca="false">COUNTIFS(Data!$AD$2:$AD$66, 0, Data!$H$2:$H$66, "&gt;1999", Data!$M$2:$M$66, "&lt;"&amp;'Cumulative distributions'!$A124)/COUNTIFS(Data!$M$2:$M$66, "&gt;0", Data!$AD$2:$AD$66, 0, Data!$H$2:$H$66, "&gt;1999")</f>
        <v>0.727272727272727</v>
      </c>
      <c r="AH124" s="0" t="n">
        <f aca="false">IF(AND(V124&gt;0.1, (NOT(V123&gt;0.1))), A124, AH123)</f>
        <v>2026</v>
      </c>
    </row>
    <row r="125" customFormat="false" ht="12" hidden="false" customHeight="false" outlineLevel="0" collapsed="false">
      <c r="A125" s="0" t="n">
        <v>2083</v>
      </c>
      <c r="B125" s="0" t="n">
        <f aca="false">COUNTIF(Data!$M$2:$M$66, "&lt;" &amp; A125)/COUNT(Data!$M$2:$M$66)</f>
        <v>0.775862068965517</v>
      </c>
      <c r="C125" s="0" t="n">
        <f aca="false">COUNTIF(Data!$L$2:$L$66, "&lt;" &amp; A125)/COUNT(Data!$L$2:$L$66)</f>
        <v>0.811320754716981</v>
      </c>
      <c r="E125" s="0" t="n">
        <f aca="false">COUNTIFS(Data!$D$2:$D$66, "AI", Data!$H$2:$H$66, "&lt;2000", Data!$M$2:$M$66, "&lt;"&amp;'Cumulative distributions'!$A125)/COUNTIFS(Data!$M$2:$M$66, "&gt;0", Data!$D$2:$D$66, "AI", Data!$H$2:$H$66, "&lt;2000")</f>
        <v>1</v>
      </c>
      <c r="F125" s="0" t="n">
        <f aca="false">COUNTIFS(Data!$D$2:$D$66, "AI", Data!$H$2:$H$66, "&gt;1999", Data!$M$2:$M$66, "&lt;"&amp;'Cumulative distributions'!$A125)/COUNTIFS(Data!$M$2:$M$66, "&gt;0", Data!$D$2:$D$66, "AI", Data!$H$2:$H$66, "&gt;1999")</f>
        <v>0.666666666666667</v>
      </c>
      <c r="G125" s="0" t="e">
        <f aca="false">COUNTIFS(Data!$D$2:$D$66, "AGI", Data!$H$2:$H$66, "&lt;2000", Data!$M$2:$M$66, "&lt;"&amp;'Cumulative distributions'!$A125)/COUNTIFS(Data!$M$2:$M$66, "&gt;0", Data!$D$2:$D$66, "AGI", Data!$H$2:$H$66, "&lt;2000")</f>
        <v>#DIV/0!</v>
      </c>
      <c r="H125" s="0" t="n">
        <f aca="false">COUNTIFS(Data!$D$2:$D$66, "AGI", Data!$H$2:$H$66, "&gt;1999", Data!$M$2:$M$66, "&lt;"&amp;'Cumulative distributions'!$A125)/COUNTIFS(Data!$M$2:$M$66, "&gt;0", Data!$D$2:$D$66, "AGI", Data!$H$2:$H$66, "&gt;1999")</f>
        <v>0.923076923076923</v>
      </c>
      <c r="I125" s="0" t="n">
        <f aca="false">COUNTIFS(Data!$D$2:$D$66, "Futurist", Data!$H$2:$H$66, "&lt;2000", Data!$M$2:$M$66, "&lt;"&amp;'Cumulative distributions'!$A125)/COUNTIFS(Data!$M$2:$M$66, "&gt;0", Data!$D$2:$D$66, "Futurist", Data!$H$2:$H$66, "&lt;2000")</f>
        <v>0.75</v>
      </c>
      <c r="J125" s="0" t="n">
        <f aca="false">COUNTIFS(Data!$D$2:$D$66, "Futurist", Data!$H$2:$H$66, "&gt;1999", Data!$M$2:$M$66, "&lt;"&amp;'Cumulative distributions'!$A125)/COUNTIFS(Data!$M$2:$M$66, "&gt;0", Data!$D$2:$D$66, "Futurist", Data!$H$2:$H$66, "&gt;1999")</f>
        <v>0.857142857142857</v>
      </c>
      <c r="K125" s="0" t="n">
        <f aca="false">COUNTIFS(Data!$D$2:$D$66, "Other", Data!$H$2:$H$66, "&lt;2000", Data!$M$2:$M$66, "&lt;"&amp;'Cumulative distributions'!$A125)/COUNTIFS(Data!$M$2:$M$66, "&gt;0", Data!$D$2:$D$66, "Other", Data!$H$2:$H$66, "&lt;2000")</f>
        <v>0.666666666666667</v>
      </c>
      <c r="L125" s="0" t="n">
        <f aca="false">COUNTIFS(Data!$D$2:$D$66, "Other", Data!$H$2:$H$66, "&gt;1999", Data!$M$2:$M$66, "&lt;"&amp;'Cumulative distributions'!$A125)/COUNTIFS(Data!$M$2:$M$66, "&gt;0", Data!$D$2:$D$66, "Other", Data!$H$2:$H$66, "&gt;1999")</f>
        <v>0.4</v>
      </c>
      <c r="N125" s="0" t="n">
        <f aca="false">COUNTIFS(Data!$D$2:$D$66, "AGI", Data!$M$2:$M$66, "&lt;"&amp;'Cumulative distributions'!$A125)/COUNTIFS(Data!$M$2:$M$66, "&gt;0", Data!$D$2:$D$66, "AGI")</f>
        <v>0.923076923076923</v>
      </c>
      <c r="O125" s="0" t="n">
        <f aca="false">COUNTIFS(Data!$D$2:$D$66, "AI", Data!$M$2:$M$66, "&lt;"&amp;'Cumulative distributions'!$A125)/COUNTIFS(Data!$M$2:$M$66, "&gt;0", Data!$D$2:$D$66, "AI")</f>
        <v>0.772727272727273</v>
      </c>
      <c r="P125" s="0" t="n">
        <f aca="false">COUNTIFS(Data!$D$2:$D$66, "Futurist", Data!$M$2:$M$66, "&lt;"&amp;'Cumulative distributions'!$A125)/COUNTIFS(Data!$M$2:$M$66, "&gt;0", Data!$D$2:$D$66, "Futurist")</f>
        <v>0.8</v>
      </c>
      <c r="Q125" s="0" t="n">
        <f aca="false">COUNTIFS(Data!$D$2:$D$66, "Other", Data!$M$2:$M$66, "&lt;"&amp;'Cumulative distributions'!$A125)/COUNTIFS(Data!$M$2:$M$66, "&gt;0", Data!$D$2:$D$66, "Other")</f>
        <v>0.5</v>
      </c>
      <c r="S125" s="0" t="n">
        <f aca="false">COUNTIFS(Data!$H$2:$H$66, "&lt;2000", Data!$M$2:$M$66, "&lt;"&amp;'Cumulative distributions'!$A125)/COUNTIFS(Data!$M$2:$M$66, "&gt;0", Data!$H$2:$H$66, "&lt;2000")</f>
        <v>0.833333333333333</v>
      </c>
      <c r="T125" s="0" t="n">
        <f aca="false">COUNTIFS(Data!$H$2:$H$66, "&gt;1999", Data!$M$2:$M$66, "&lt;"&amp;'Cumulative distributions'!$A125)/COUNTIFS(Data!$M$2:$M$66, "&gt;0", Data!$H$2:$H$66, "&gt;1999")</f>
        <v>0.75</v>
      </c>
      <c r="V125" s="0" t="n">
        <f aca="false">COUNTIFS(Data!$AD$2:$AD$66, 1, Data!$H$2:$H$66, "&gt;1999", Data!$M$2:$M$66, "&lt;"&amp;'Cumulative distributions'!$A125)/COUNTIFS(Data!$M$2:$M$66, "&gt;0", Data!$AD$2:$AD$66, 1, Data!$H$2:$H$66, "&gt;1999")</f>
        <v>0.772727272727273</v>
      </c>
      <c r="W125" s="0" t="n">
        <f aca="false">COUNTIFS(Data!$AD$2:$AD$66, 0, Data!$H$2:$H$66, "&gt;1999", Data!$M$2:$M$66, "&lt;"&amp;'Cumulative distributions'!$A125)/COUNTIFS(Data!$M$2:$M$66, "&gt;0", Data!$AD$2:$AD$66, 0, Data!$H$2:$H$66, "&gt;1999")</f>
        <v>0.727272727272727</v>
      </c>
      <c r="AH125" s="0" t="n">
        <f aca="false">IF(AND(V125&gt;0.1, (NOT(V124&gt;0.1))), A125, AH124)</f>
        <v>2026</v>
      </c>
    </row>
    <row r="126" customFormat="false" ht="12" hidden="false" customHeight="false" outlineLevel="0" collapsed="false">
      <c r="A126" s="0" t="n">
        <v>2084</v>
      </c>
      <c r="B126" s="0" t="n">
        <f aca="false">COUNTIF(Data!$M$2:$M$66, "&lt;" &amp; A126)/COUNT(Data!$M$2:$M$66)</f>
        <v>0.775862068965517</v>
      </c>
      <c r="C126" s="0" t="n">
        <f aca="false">COUNTIF(Data!$L$2:$L$66, "&lt;" &amp; A126)/COUNT(Data!$L$2:$L$66)</f>
        <v>0.811320754716981</v>
      </c>
      <c r="E126" s="0" t="n">
        <f aca="false">COUNTIFS(Data!$D$2:$D$66, "AI", Data!$H$2:$H$66, "&lt;2000", Data!$M$2:$M$66, "&lt;"&amp;'Cumulative distributions'!$A126)/COUNTIFS(Data!$M$2:$M$66, "&gt;0", Data!$D$2:$D$66, "AI", Data!$H$2:$H$66, "&lt;2000")</f>
        <v>1</v>
      </c>
      <c r="F126" s="0" t="n">
        <f aca="false">COUNTIFS(Data!$D$2:$D$66, "AI", Data!$H$2:$H$66, "&gt;1999", Data!$M$2:$M$66, "&lt;"&amp;'Cumulative distributions'!$A126)/COUNTIFS(Data!$M$2:$M$66, "&gt;0", Data!$D$2:$D$66, "AI", Data!$H$2:$H$66, "&gt;1999")</f>
        <v>0.666666666666667</v>
      </c>
      <c r="G126" s="0" t="e">
        <f aca="false">COUNTIFS(Data!$D$2:$D$66, "AGI", Data!$H$2:$H$66, "&lt;2000", Data!$M$2:$M$66, "&lt;"&amp;'Cumulative distributions'!$A126)/COUNTIFS(Data!$M$2:$M$66, "&gt;0", Data!$D$2:$D$66, "AGI", Data!$H$2:$H$66, "&lt;2000")</f>
        <v>#DIV/0!</v>
      </c>
      <c r="H126" s="0" t="n">
        <f aca="false">COUNTIFS(Data!$D$2:$D$66, "AGI", Data!$H$2:$H$66, "&gt;1999", Data!$M$2:$M$66, "&lt;"&amp;'Cumulative distributions'!$A126)/COUNTIFS(Data!$M$2:$M$66, "&gt;0", Data!$D$2:$D$66, "AGI", Data!$H$2:$H$66, "&gt;1999")</f>
        <v>0.923076923076923</v>
      </c>
      <c r="I126" s="0" t="n">
        <f aca="false">COUNTIFS(Data!$D$2:$D$66, "Futurist", Data!$H$2:$H$66, "&lt;2000", Data!$M$2:$M$66, "&lt;"&amp;'Cumulative distributions'!$A126)/COUNTIFS(Data!$M$2:$M$66, "&gt;0", Data!$D$2:$D$66, "Futurist", Data!$H$2:$H$66, "&lt;2000")</f>
        <v>0.75</v>
      </c>
      <c r="J126" s="0" t="n">
        <f aca="false">COUNTIFS(Data!$D$2:$D$66, "Futurist", Data!$H$2:$H$66, "&gt;1999", Data!$M$2:$M$66, "&lt;"&amp;'Cumulative distributions'!$A126)/COUNTIFS(Data!$M$2:$M$66, "&gt;0", Data!$D$2:$D$66, "Futurist", Data!$H$2:$H$66, "&gt;1999")</f>
        <v>0.857142857142857</v>
      </c>
      <c r="K126" s="0" t="n">
        <f aca="false">COUNTIFS(Data!$D$2:$D$66, "Other", Data!$H$2:$H$66, "&lt;2000", Data!$M$2:$M$66, "&lt;"&amp;'Cumulative distributions'!$A126)/COUNTIFS(Data!$M$2:$M$66, "&gt;0", Data!$D$2:$D$66, "Other", Data!$H$2:$H$66, "&lt;2000")</f>
        <v>0.666666666666667</v>
      </c>
      <c r="L126" s="0" t="n">
        <f aca="false">COUNTIFS(Data!$D$2:$D$66, "Other", Data!$H$2:$H$66, "&gt;1999", Data!$M$2:$M$66, "&lt;"&amp;'Cumulative distributions'!$A126)/COUNTIFS(Data!$M$2:$M$66, "&gt;0", Data!$D$2:$D$66, "Other", Data!$H$2:$H$66, "&gt;1999")</f>
        <v>0.4</v>
      </c>
      <c r="N126" s="0" t="n">
        <f aca="false">COUNTIFS(Data!$D$2:$D$66, "AGI", Data!$M$2:$M$66, "&lt;"&amp;'Cumulative distributions'!$A126)/COUNTIFS(Data!$M$2:$M$66, "&gt;0", Data!$D$2:$D$66, "AGI")</f>
        <v>0.923076923076923</v>
      </c>
      <c r="O126" s="0" t="n">
        <f aca="false">COUNTIFS(Data!$D$2:$D$66, "AI", Data!$M$2:$M$66, "&lt;"&amp;'Cumulative distributions'!$A126)/COUNTIFS(Data!$M$2:$M$66, "&gt;0", Data!$D$2:$D$66, "AI")</f>
        <v>0.772727272727273</v>
      </c>
      <c r="P126" s="0" t="n">
        <f aca="false">COUNTIFS(Data!$D$2:$D$66, "Futurist", Data!$M$2:$M$66, "&lt;"&amp;'Cumulative distributions'!$A126)/COUNTIFS(Data!$M$2:$M$66, "&gt;0", Data!$D$2:$D$66, "Futurist")</f>
        <v>0.8</v>
      </c>
      <c r="Q126" s="0" t="n">
        <f aca="false">COUNTIFS(Data!$D$2:$D$66, "Other", Data!$M$2:$M$66, "&lt;"&amp;'Cumulative distributions'!$A126)/COUNTIFS(Data!$M$2:$M$66, "&gt;0", Data!$D$2:$D$66, "Other")</f>
        <v>0.5</v>
      </c>
      <c r="S126" s="0" t="n">
        <f aca="false">COUNTIFS(Data!$H$2:$H$66, "&lt;2000", Data!$M$2:$M$66, "&lt;"&amp;'Cumulative distributions'!$A126)/COUNTIFS(Data!$M$2:$M$66, "&gt;0", Data!$H$2:$H$66, "&lt;2000")</f>
        <v>0.833333333333333</v>
      </c>
      <c r="T126" s="0" t="n">
        <f aca="false">COUNTIFS(Data!$H$2:$H$66, "&gt;1999", Data!$M$2:$M$66, "&lt;"&amp;'Cumulative distributions'!$A126)/COUNTIFS(Data!$M$2:$M$66, "&gt;0", Data!$H$2:$H$66, "&gt;1999")</f>
        <v>0.75</v>
      </c>
      <c r="V126" s="0" t="n">
        <f aca="false">COUNTIFS(Data!$AD$2:$AD$66, 1, Data!$H$2:$H$66, "&gt;1999", Data!$M$2:$M$66, "&lt;"&amp;'Cumulative distributions'!$A126)/COUNTIFS(Data!$M$2:$M$66, "&gt;0", Data!$AD$2:$AD$66, 1, Data!$H$2:$H$66, "&gt;1999")</f>
        <v>0.772727272727273</v>
      </c>
      <c r="W126" s="0" t="n">
        <f aca="false">COUNTIFS(Data!$AD$2:$AD$66, 0, Data!$H$2:$H$66, "&gt;1999", Data!$M$2:$M$66, "&lt;"&amp;'Cumulative distributions'!$A126)/COUNTIFS(Data!$M$2:$M$66, "&gt;0", Data!$AD$2:$AD$66, 0, Data!$H$2:$H$66, "&gt;1999")</f>
        <v>0.727272727272727</v>
      </c>
      <c r="AH126" s="0" t="n">
        <f aca="false">IF(AND(V126&gt;0.1, (NOT(V125&gt;0.1))), A126, AH125)</f>
        <v>2026</v>
      </c>
    </row>
    <row r="127" customFormat="false" ht="12" hidden="false" customHeight="false" outlineLevel="0" collapsed="false">
      <c r="A127" s="0" t="n">
        <v>2085</v>
      </c>
      <c r="B127" s="0" t="n">
        <f aca="false">COUNTIF(Data!$M$2:$M$66, "&lt;" &amp; A127)/COUNT(Data!$M$2:$M$66)</f>
        <v>0.775862068965517</v>
      </c>
      <c r="C127" s="0" t="n">
        <f aca="false">COUNTIF(Data!$L$2:$L$66, "&lt;" &amp; A127)/COUNT(Data!$L$2:$L$66)</f>
        <v>0.811320754716981</v>
      </c>
      <c r="E127" s="0" t="n">
        <f aca="false">COUNTIFS(Data!$D$2:$D$66, "AI", Data!$H$2:$H$66, "&lt;2000", Data!$M$2:$M$66, "&lt;"&amp;'Cumulative distributions'!$A127)/COUNTIFS(Data!$M$2:$M$66, "&gt;0", Data!$D$2:$D$66, "AI", Data!$H$2:$H$66, "&lt;2000")</f>
        <v>1</v>
      </c>
      <c r="F127" s="0" t="n">
        <f aca="false">COUNTIFS(Data!$D$2:$D$66, "AI", Data!$H$2:$H$66, "&gt;1999", Data!$M$2:$M$66, "&lt;"&amp;'Cumulative distributions'!$A127)/COUNTIFS(Data!$M$2:$M$66, "&gt;0", Data!$D$2:$D$66, "AI", Data!$H$2:$H$66, "&gt;1999")</f>
        <v>0.666666666666667</v>
      </c>
      <c r="G127" s="0" t="e">
        <f aca="false">COUNTIFS(Data!$D$2:$D$66, "AGI", Data!$H$2:$H$66, "&lt;2000", Data!$M$2:$M$66, "&lt;"&amp;'Cumulative distributions'!$A127)/COUNTIFS(Data!$M$2:$M$66, "&gt;0", Data!$D$2:$D$66, "AGI", Data!$H$2:$H$66, "&lt;2000")</f>
        <v>#DIV/0!</v>
      </c>
      <c r="H127" s="0" t="n">
        <f aca="false">COUNTIFS(Data!$D$2:$D$66, "AGI", Data!$H$2:$H$66, "&gt;1999", Data!$M$2:$M$66, "&lt;"&amp;'Cumulative distributions'!$A127)/COUNTIFS(Data!$M$2:$M$66, "&gt;0", Data!$D$2:$D$66, "AGI", Data!$H$2:$H$66, "&gt;1999")</f>
        <v>0.923076923076923</v>
      </c>
      <c r="I127" s="0" t="n">
        <f aca="false">COUNTIFS(Data!$D$2:$D$66, "Futurist", Data!$H$2:$H$66, "&lt;2000", Data!$M$2:$M$66, "&lt;"&amp;'Cumulative distributions'!$A127)/COUNTIFS(Data!$M$2:$M$66, "&gt;0", Data!$D$2:$D$66, "Futurist", Data!$H$2:$H$66, "&lt;2000")</f>
        <v>0.75</v>
      </c>
      <c r="J127" s="0" t="n">
        <f aca="false">COUNTIFS(Data!$D$2:$D$66, "Futurist", Data!$H$2:$H$66, "&gt;1999", Data!$M$2:$M$66, "&lt;"&amp;'Cumulative distributions'!$A127)/COUNTIFS(Data!$M$2:$M$66, "&gt;0", Data!$D$2:$D$66, "Futurist", Data!$H$2:$H$66, "&gt;1999")</f>
        <v>0.857142857142857</v>
      </c>
      <c r="K127" s="0" t="n">
        <f aca="false">COUNTIFS(Data!$D$2:$D$66, "Other", Data!$H$2:$H$66, "&lt;2000", Data!$M$2:$M$66, "&lt;"&amp;'Cumulative distributions'!$A127)/COUNTIFS(Data!$M$2:$M$66, "&gt;0", Data!$D$2:$D$66, "Other", Data!$H$2:$H$66, "&lt;2000")</f>
        <v>0.666666666666667</v>
      </c>
      <c r="L127" s="0" t="n">
        <f aca="false">COUNTIFS(Data!$D$2:$D$66, "Other", Data!$H$2:$H$66, "&gt;1999", Data!$M$2:$M$66, "&lt;"&amp;'Cumulative distributions'!$A127)/COUNTIFS(Data!$M$2:$M$66, "&gt;0", Data!$D$2:$D$66, "Other", Data!$H$2:$H$66, "&gt;1999")</f>
        <v>0.4</v>
      </c>
      <c r="N127" s="0" t="n">
        <f aca="false">COUNTIFS(Data!$D$2:$D$66, "AGI", Data!$M$2:$M$66, "&lt;"&amp;'Cumulative distributions'!$A127)/COUNTIFS(Data!$M$2:$M$66, "&gt;0", Data!$D$2:$D$66, "AGI")</f>
        <v>0.923076923076923</v>
      </c>
      <c r="O127" s="0" t="n">
        <f aca="false">COUNTIFS(Data!$D$2:$D$66, "AI", Data!$M$2:$M$66, "&lt;"&amp;'Cumulative distributions'!$A127)/COUNTIFS(Data!$M$2:$M$66, "&gt;0", Data!$D$2:$D$66, "AI")</f>
        <v>0.772727272727273</v>
      </c>
      <c r="P127" s="0" t="n">
        <f aca="false">COUNTIFS(Data!$D$2:$D$66, "Futurist", Data!$M$2:$M$66, "&lt;"&amp;'Cumulative distributions'!$A127)/COUNTIFS(Data!$M$2:$M$66, "&gt;0", Data!$D$2:$D$66, "Futurist")</f>
        <v>0.8</v>
      </c>
      <c r="Q127" s="0" t="n">
        <f aca="false">COUNTIFS(Data!$D$2:$D$66, "Other", Data!$M$2:$M$66, "&lt;"&amp;'Cumulative distributions'!$A127)/COUNTIFS(Data!$M$2:$M$66, "&gt;0", Data!$D$2:$D$66, "Other")</f>
        <v>0.5</v>
      </c>
      <c r="S127" s="0" t="n">
        <f aca="false">COUNTIFS(Data!$H$2:$H$66, "&lt;2000", Data!$M$2:$M$66, "&lt;"&amp;'Cumulative distributions'!$A127)/COUNTIFS(Data!$M$2:$M$66, "&gt;0", Data!$H$2:$H$66, "&lt;2000")</f>
        <v>0.833333333333333</v>
      </c>
      <c r="T127" s="0" t="n">
        <f aca="false">COUNTIFS(Data!$H$2:$H$66, "&gt;1999", Data!$M$2:$M$66, "&lt;"&amp;'Cumulative distributions'!$A127)/COUNTIFS(Data!$M$2:$M$66, "&gt;0", Data!$H$2:$H$66, "&gt;1999")</f>
        <v>0.75</v>
      </c>
      <c r="V127" s="0" t="n">
        <f aca="false">COUNTIFS(Data!$AD$2:$AD$66, 1, Data!$H$2:$H$66, "&gt;1999", Data!$M$2:$M$66, "&lt;"&amp;'Cumulative distributions'!$A127)/COUNTIFS(Data!$M$2:$M$66, "&gt;0", Data!$AD$2:$AD$66, 1, Data!$H$2:$H$66, "&gt;1999")</f>
        <v>0.772727272727273</v>
      </c>
      <c r="W127" s="0" t="n">
        <f aca="false">COUNTIFS(Data!$AD$2:$AD$66, 0, Data!$H$2:$H$66, "&gt;1999", Data!$M$2:$M$66, "&lt;"&amp;'Cumulative distributions'!$A127)/COUNTIFS(Data!$M$2:$M$66, "&gt;0", Data!$AD$2:$AD$66, 0, Data!$H$2:$H$66, "&gt;1999")</f>
        <v>0.727272727272727</v>
      </c>
      <c r="AH127" s="0" t="n">
        <f aca="false">IF(AND(V127&gt;0.1, (NOT(V126&gt;0.1))), A127, AH126)</f>
        <v>2026</v>
      </c>
    </row>
    <row r="128" customFormat="false" ht="12" hidden="false" customHeight="false" outlineLevel="0" collapsed="false">
      <c r="A128" s="0" t="n">
        <v>2086</v>
      </c>
      <c r="B128" s="0" t="n">
        <f aca="false">COUNTIF(Data!$M$2:$M$66, "&lt;" &amp; A128)/COUNT(Data!$M$2:$M$66)</f>
        <v>0.775862068965517</v>
      </c>
      <c r="C128" s="0" t="n">
        <f aca="false">COUNTIF(Data!$L$2:$L$66, "&lt;" &amp; A128)/COUNT(Data!$L$2:$L$66)</f>
        <v>0.811320754716981</v>
      </c>
      <c r="E128" s="0" t="n">
        <f aca="false">COUNTIFS(Data!$D$2:$D$66, "AI", Data!$H$2:$H$66, "&lt;2000", Data!$M$2:$M$66, "&lt;"&amp;'Cumulative distributions'!$A128)/COUNTIFS(Data!$M$2:$M$66, "&gt;0", Data!$D$2:$D$66, "AI", Data!$H$2:$H$66, "&lt;2000")</f>
        <v>1</v>
      </c>
      <c r="F128" s="0" t="n">
        <f aca="false">COUNTIFS(Data!$D$2:$D$66, "AI", Data!$H$2:$H$66, "&gt;1999", Data!$M$2:$M$66, "&lt;"&amp;'Cumulative distributions'!$A128)/COUNTIFS(Data!$M$2:$M$66, "&gt;0", Data!$D$2:$D$66, "AI", Data!$H$2:$H$66, "&gt;1999")</f>
        <v>0.666666666666667</v>
      </c>
      <c r="G128" s="0" t="e">
        <f aca="false">COUNTIFS(Data!$D$2:$D$66, "AGI", Data!$H$2:$H$66, "&lt;2000", Data!$M$2:$M$66, "&lt;"&amp;'Cumulative distributions'!$A128)/COUNTIFS(Data!$M$2:$M$66, "&gt;0", Data!$D$2:$D$66, "AGI", Data!$H$2:$H$66, "&lt;2000")</f>
        <v>#DIV/0!</v>
      </c>
      <c r="H128" s="0" t="n">
        <f aca="false">COUNTIFS(Data!$D$2:$D$66, "AGI", Data!$H$2:$H$66, "&gt;1999", Data!$M$2:$M$66, "&lt;"&amp;'Cumulative distributions'!$A128)/COUNTIFS(Data!$M$2:$M$66, "&gt;0", Data!$D$2:$D$66, "AGI", Data!$H$2:$H$66, "&gt;1999")</f>
        <v>0.923076923076923</v>
      </c>
      <c r="I128" s="0" t="n">
        <f aca="false">COUNTIFS(Data!$D$2:$D$66, "Futurist", Data!$H$2:$H$66, "&lt;2000", Data!$M$2:$M$66, "&lt;"&amp;'Cumulative distributions'!$A128)/COUNTIFS(Data!$M$2:$M$66, "&gt;0", Data!$D$2:$D$66, "Futurist", Data!$H$2:$H$66, "&lt;2000")</f>
        <v>0.75</v>
      </c>
      <c r="J128" s="0" t="n">
        <f aca="false">COUNTIFS(Data!$D$2:$D$66, "Futurist", Data!$H$2:$H$66, "&gt;1999", Data!$M$2:$M$66, "&lt;"&amp;'Cumulative distributions'!$A128)/COUNTIFS(Data!$M$2:$M$66, "&gt;0", Data!$D$2:$D$66, "Futurist", Data!$H$2:$H$66, "&gt;1999")</f>
        <v>0.857142857142857</v>
      </c>
      <c r="K128" s="0" t="n">
        <f aca="false">COUNTIFS(Data!$D$2:$D$66, "Other", Data!$H$2:$H$66, "&lt;2000", Data!$M$2:$M$66, "&lt;"&amp;'Cumulative distributions'!$A128)/COUNTIFS(Data!$M$2:$M$66, "&gt;0", Data!$D$2:$D$66, "Other", Data!$H$2:$H$66, "&lt;2000")</f>
        <v>0.666666666666667</v>
      </c>
      <c r="L128" s="0" t="n">
        <f aca="false">COUNTIFS(Data!$D$2:$D$66, "Other", Data!$H$2:$H$66, "&gt;1999", Data!$M$2:$M$66, "&lt;"&amp;'Cumulative distributions'!$A128)/COUNTIFS(Data!$M$2:$M$66, "&gt;0", Data!$D$2:$D$66, "Other", Data!$H$2:$H$66, "&gt;1999")</f>
        <v>0.4</v>
      </c>
      <c r="N128" s="0" t="n">
        <f aca="false">COUNTIFS(Data!$D$2:$D$66, "AGI", Data!$M$2:$M$66, "&lt;"&amp;'Cumulative distributions'!$A128)/COUNTIFS(Data!$M$2:$M$66, "&gt;0", Data!$D$2:$D$66, "AGI")</f>
        <v>0.923076923076923</v>
      </c>
      <c r="O128" s="0" t="n">
        <f aca="false">COUNTIFS(Data!$D$2:$D$66, "AI", Data!$M$2:$M$66, "&lt;"&amp;'Cumulative distributions'!$A128)/COUNTIFS(Data!$M$2:$M$66, "&gt;0", Data!$D$2:$D$66, "AI")</f>
        <v>0.772727272727273</v>
      </c>
      <c r="P128" s="0" t="n">
        <f aca="false">COUNTIFS(Data!$D$2:$D$66, "Futurist", Data!$M$2:$M$66, "&lt;"&amp;'Cumulative distributions'!$A128)/COUNTIFS(Data!$M$2:$M$66, "&gt;0", Data!$D$2:$D$66, "Futurist")</f>
        <v>0.8</v>
      </c>
      <c r="Q128" s="0" t="n">
        <f aca="false">COUNTIFS(Data!$D$2:$D$66, "Other", Data!$M$2:$M$66, "&lt;"&amp;'Cumulative distributions'!$A128)/COUNTIFS(Data!$M$2:$M$66, "&gt;0", Data!$D$2:$D$66, "Other")</f>
        <v>0.5</v>
      </c>
      <c r="S128" s="0" t="n">
        <f aca="false">COUNTIFS(Data!$H$2:$H$66, "&lt;2000", Data!$M$2:$M$66, "&lt;"&amp;'Cumulative distributions'!$A128)/COUNTIFS(Data!$M$2:$M$66, "&gt;0", Data!$H$2:$H$66, "&lt;2000")</f>
        <v>0.833333333333333</v>
      </c>
      <c r="T128" s="0" t="n">
        <f aca="false">COUNTIFS(Data!$H$2:$H$66, "&gt;1999", Data!$M$2:$M$66, "&lt;"&amp;'Cumulative distributions'!$A128)/COUNTIFS(Data!$M$2:$M$66, "&gt;0", Data!$H$2:$H$66, "&gt;1999")</f>
        <v>0.75</v>
      </c>
      <c r="V128" s="0" t="n">
        <f aca="false">COUNTIFS(Data!$AD$2:$AD$66, 1, Data!$H$2:$H$66, "&gt;1999", Data!$M$2:$M$66, "&lt;"&amp;'Cumulative distributions'!$A128)/COUNTIFS(Data!$M$2:$M$66, "&gt;0", Data!$AD$2:$AD$66, 1, Data!$H$2:$H$66, "&gt;1999")</f>
        <v>0.772727272727273</v>
      </c>
      <c r="W128" s="0" t="n">
        <f aca="false">COUNTIFS(Data!$AD$2:$AD$66, 0, Data!$H$2:$H$66, "&gt;1999", Data!$M$2:$M$66, "&lt;"&amp;'Cumulative distributions'!$A128)/COUNTIFS(Data!$M$2:$M$66, "&gt;0", Data!$AD$2:$AD$66, 0, Data!$H$2:$H$66, "&gt;1999")</f>
        <v>0.727272727272727</v>
      </c>
      <c r="AH128" s="0" t="n">
        <f aca="false">IF(AND(V128&gt;0.1, (NOT(V127&gt;0.1))), A128, AH127)</f>
        <v>2026</v>
      </c>
    </row>
    <row r="129" customFormat="false" ht="12" hidden="false" customHeight="false" outlineLevel="0" collapsed="false">
      <c r="A129" s="0" t="n">
        <v>2087</v>
      </c>
      <c r="B129" s="0" t="n">
        <f aca="false">COUNTIF(Data!$M$2:$M$66, "&lt;" &amp; A129)/COUNT(Data!$M$2:$M$66)</f>
        <v>0.775862068965517</v>
      </c>
      <c r="C129" s="0" t="n">
        <f aca="false">COUNTIF(Data!$L$2:$L$66, "&lt;" &amp; A129)/COUNT(Data!$L$2:$L$66)</f>
        <v>0.811320754716981</v>
      </c>
      <c r="E129" s="0" t="n">
        <f aca="false">COUNTIFS(Data!$D$2:$D$66, "AI", Data!$H$2:$H$66, "&lt;2000", Data!$M$2:$M$66, "&lt;"&amp;'Cumulative distributions'!$A129)/COUNTIFS(Data!$M$2:$M$66, "&gt;0", Data!$D$2:$D$66, "AI", Data!$H$2:$H$66, "&lt;2000")</f>
        <v>1</v>
      </c>
      <c r="F129" s="0" t="n">
        <f aca="false">COUNTIFS(Data!$D$2:$D$66, "AI", Data!$H$2:$H$66, "&gt;1999", Data!$M$2:$M$66, "&lt;"&amp;'Cumulative distributions'!$A129)/COUNTIFS(Data!$M$2:$M$66, "&gt;0", Data!$D$2:$D$66, "AI", Data!$H$2:$H$66, "&gt;1999")</f>
        <v>0.666666666666667</v>
      </c>
      <c r="G129" s="0" t="e">
        <f aca="false">COUNTIFS(Data!$D$2:$D$66, "AGI", Data!$H$2:$H$66, "&lt;2000", Data!$M$2:$M$66, "&lt;"&amp;'Cumulative distributions'!$A129)/COUNTIFS(Data!$M$2:$M$66, "&gt;0", Data!$D$2:$D$66, "AGI", Data!$H$2:$H$66, "&lt;2000")</f>
        <v>#DIV/0!</v>
      </c>
      <c r="H129" s="0" t="n">
        <f aca="false">COUNTIFS(Data!$D$2:$D$66, "AGI", Data!$H$2:$H$66, "&gt;1999", Data!$M$2:$M$66, "&lt;"&amp;'Cumulative distributions'!$A129)/COUNTIFS(Data!$M$2:$M$66, "&gt;0", Data!$D$2:$D$66, "AGI", Data!$H$2:$H$66, "&gt;1999")</f>
        <v>0.923076923076923</v>
      </c>
      <c r="I129" s="0" t="n">
        <f aca="false">COUNTIFS(Data!$D$2:$D$66, "Futurist", Data!$H$2:$H$66, "&lt;2000", Data!$M$2:$M$66, "&lt;"&amp;'Cumulative distributions'!$A129)/COUNTIFS(Data!$M$2:$M$66, "&gt;0", Data!$D$2:$D$66, "Futurist", Data!$H$2:$H$66, "&lt;2000")</f>
        <v>0.75</v>
      </c>
      <c r="J129" s="0" t="n">
        <f aca="false">COUNTIFS(Data!$D$2:$D$66, "Futurist", Data!$H$2:$H$66, "&gt;1999", Data!$M$2:$M$66, "&lt;"&amp;'Cumulative distributions'!$A129)/COUNTIFS(Data!$M$2:$M$66, "&gt;0", Data!$D$2:$D$66, "Futurist", Data!$H$2:$H$66, "&gt;1999")</f>
        <v>0.857142857142857</v>
      </c>
      <c r="K129" s="0" t="n">
        <f aca="false">COUNTIFS(Data!$D$2:$D$66, "Other", Data!$H$2:$H$66, "&lt;2000", Data!$M$2:$M$66, "&lt;"&amp;'Cumulative distributions'!$A129)/COUNTIFS(Data!$M$2:$M$66, "&gt;0", Data!$D$2:$D$66, "Other", Data!$H$2:$H$66, "&lt;2000")</f>
        <v>0.666666666666667</v>
      </c>
      <c r="L129" s="0" t="n">
        <f aca="false">COUNTIFS(Data!$D$2:$D$66, "Other", Data!$H$2:$H$66, "&gt;1999", Data!$M$2:$M$66, "&lt;"&amp;'Cumulative distributions'!$A129)/COUNTIFS(Data!$M$2:$M$66, "&gt;0", Data!$D$2:$D$66, "Other", Data!$H$2:$H$66, "&gt;1999")</f>
        <v>0.4</v>
      </c>
      <c r="N129" s="0" t="n">
        <f aca="false">COUNTIFS(Data!$D$2:$D$66, "AGI", Data!$M$2:$M$66, "&lt;"&amp;'Cumulative distributions'!$A129)/COUNTIFS(Data!$M$2:$M$66, "&gt;0", Data!$D$2:$D$66, "AGI")</f>
        <v>0.923076923076923</v>
      </c>
      <c r="O129" s="0" t="n">
        <f aca="false">COUNTIFS(Data!$D$2:$D$66, "AI", Data!$M$2:$M$66, "&lt;"&amp;'Cumulative distributions'!$A129)/COUNTIFS(Data!$M$2:$M$66, "&gt;0", Data!$D$2:$D$66, "AI")</f>
        <v>0.772727272727273</v>
      </c>
      <c r="P129" s="0" t="n">
        <f aca="false">COUNTIFS(Data!$D$2:$D$66, "Futurist", Data!$M$2:$M$66, "&lt;"&amp;'Cumulative distributions'!$A129)/COUNTIFS(Data!$M$2:$M$66, "&gt;0", Data!$D$2:$D$66, "Futurist")</f>
        <v>0.8</v>
      </c>
      <c r="Q129" s="0" t="n">
        <f aca="false">COUNTIFS(Data!$D$2:$D$66, "Other", Data!$M$2:$M$66, "&lt;"&amp;'Cumulative distributions'!$A129)/COUNTIFS(Data!$M$2:$M$66, "&gt;0", Data!$D$2:$D$66, "Other")</f>
        <v>0.5</v>
      </c>
      <c r="S129" s="0" t="n">
        <f aca="false">COUNTIFS(Data!$H$2:$H$66, "&lt;2000", Data!$M$2:$M$66, "&lt;"&amp;'Cumulative distributions'!$A129)/COUNTIFS(Data!$M$2:$M$66, "&gt;0", Data!$H$2:$H$66, "&lt;2000")</f>
        <v>0.833333333333333</v>
      </c>
      <c r="T129" s="0" t="n">
        <f aca="false">COUNTIFS(Data!$H$2:$H$66, "&gt;1999", Data!$M$2:$M$66, "&lt;"&amp;'Cumulative distributions'!$A129)/COUNTIFS(Data!$M$2:$M$66, "&gt;0", Data!$H$2:$H$66, "&gt;1999")</f>
        <v>0.75</v>
      </c>
      <c r="V129" s="0" t="n">
        <f aca="false">COUNTIFS(Data!$AD$2:$AD$66, 1, Data!$H$2:$H$66, "&gt;1999", Data!$M$2:$M$66, "&lt;"&amp;'Cumulative distributions'!$A129)/COUNTIFS(Data!$M$2:$M$66, "&gt;0", Data!$AD$2:$AD$66, 1, Data!$H$2:$H$66, "&gt;1999")</f>
        <v>0.772727272727273</v>
      </c>
      <c r="W129" s="0" t="n">
        <f aca="false">COUNTIFS(Data!$AD$2:$AD$66, 0, Data!$H$2:$H$66, "&gt;1999", Data!$M$2:$M$66, "&lt;"&amp;'Cumulative distributions'!$A129)/COUNTIFS(Data!$M$2:$M$66, "&gt;0", Data!$AD$2:$AD$66, 0, Data!$H$2:$H$66, "&gt;1999")</f>
        <v>0.727272727272727</v>
      </c>
      <c r="AH129" s="0" t="n">
        <f aca="false">IF(AND(V129&gt;0.1, (NOT(V128&gt;0.1))), A129, AH128)</f>
        <v>2026</v>
      </c>
    </row>
    <row r="130" customFormat="false" ht="12" hidden="false" customHeight="false" outlineLevel="0" collapsed="false">
      <c r="A130" s="0" t="n">
        <v>2088</v>
      </c>
      <c r="B130" s="0" t="n">
        <f aca="false">COUNTIF(Data!$M$2:$M$66, "&lt;" &amp; A130)/COUNT(Data!$M$2:$M$66)</f>
        <v>0.775862068965517</v>
      </c>
      <c r="C130" s="0" t="n">
        <f aca="false">COUNTIF(Data!$L$2:$L$66, "&lt;" &amp; A130)/COUNT(Data!$L$2:$L$66)</f>
        <v>0.811320754716981</v>
      </c>
      <c r="E130" s="0" t="n">
        <f aca="false">COUNTIFS(Data!$D$2:$D$66, "AI", Data!$H$2:$H$66, "&lt;2000", Data!$M$2:$M$66, "&lt;"&amp;'Cumulative distributions'!$A130)/COUNTIFS(Data!$M$2:$M$66, "&gt;0", Data!$D$2:$D$66, "AI", Data!$H$2:$H$66, "&lt;2000")</f>
        <v>1</v>
      </c>
      <c r="F130" s="0" t="n">
        <f aca="false">COUNTIFS(Data!$D$2:$D$66, "AI", Data!$H$2:$H$66, "&gt;1999", Data!$M$2:$M$66, "&lt;"&amp;'Cumulative distributions'!$A130)/COUNTIFS(Data!$M$2:$M$66, "&gt;0", Data!$D$2:$D$66, "AI", Data!$H$2:$H$66, "&gt;1999")</f>
        <v>0.666666666666667</v>
      </c>
      <c r="G130" s="0" t="e">
        <f aca="false">COUNTIFS(Data!$D$2:$D$66, "AGI", Data!$H$2:$H$66, "&lt;2000", Data!$M$2:$M$66, "&lt;"&amp;'Cumulative distributions'!$A130)/COUNTIFS(Data!$M$2:$M$66, "&gt;0", Data!$D$2:$D$66, "AGI", Data!$H$2:$H$66, "&lt;2000")</f>
        <v>#DIV/0!</v>
      </c>
      <c r="H130" s="0" t="n">
        <f aca="false">COUNTIFS(Data!$D$2:$D$66, "AGI", Data!$H$2:$H$66, "&gt;1999", Data!$M$2:$M$66, "&lt;"&amp;'Cumulative distributions'!$A130)/COUNTIFS(Data!$M$2:$M$66, "&gt;0", Data!$D$2:$D$66, "AGI", Data!$H$2:$H$66, "&gt;1999")</f>
        <v>0.923076923076923</v>
      </c>
      <c r="I130" s="0" t="n">
        <f aca="false">COUNTIFS(Data!$D$2:$D$66, "Futurist", Data!$H$2:$H$66, "&lt;2000", Data!$M$2:$M$66, "&lt;"&amp;'Cumulative distributions'!$A130)/COUNTIFS(Data!$M$2:$M$66, "&gt;0", Data!$D$2:$D$66, "Futurist", Data!$H$2:$H$66, "&lt;2000")</f>
        <v>0.75</v>
      </c>
      <c r="J130" s="0" t="n">
        <f aca="false">COUNTIFS(Data!$D$2:$D$66, "Futurist", Data!$H$2:$H$66, "&gt;1999", Data!$M$2:$M$66, "&lt;"&amp;'Cumulative distributions'!$A130)/COUNTIFS(Data!$M$2:$M$66, "&gt;0", Data!$D$2:$D$66, "Futurist", Data!$H$2:$H$66, "&gt;1999")</f>
        <v>0.857142857142857</v>
      </c>
      <c r="K130" s="0" t="n">
        <f aca="false">COUNTIFS(Data!$D$2:$D$66, "Other", Data!$H$2:$H$66, "&lt;2000", Data!$M$2:$M$66, "&lt;"&amp;'Cumulative distributions'!$A130)/COUNTIFS(Data!$M$2:$M$66, "&gt;0", Data!$D$2:$D$66, "Other", Data!$H$2:$H$66, "&lt;2000")</f>
        <v>0.666666666666667</v>
      </c>
      <c r="L130" s="0" t="n">
        <f aca="false">COUNTIFS(Data!$D$2:$D$66, "Other", Data!$H$2:$H$66, "&gt;1999", Data!$M$2:$M$66, "&lt;"&amp;'Cumulative distributions'!$A130)/COUNTIFS(Data!$M$2:$M$66, "&gt;0", Data!$D$2:$D$66, "Other", Data!$H$2:$H$66, "&gt;1999")</f>
        <v>0.4</v>
      </c>
      <c r="N130" s="0" t="n">
        <f aca="false">COUNTIFS(Data!$D$2:$D$66, "AGI", Data!$M$2:$M$66, "&lt;"&amp;'Cumulative distributions'!$A130)/COUNTIFS(Data!$M$2:$M$66, "&gt;0", Data!$D$2:$D$66, "AGI")</f>
        <v>0.923076923076923</v>
      </c>
      <c r="O130" s="0" t="n">
        <f aca="false">COUNTIFS(Data!$D$2:$D$66, "AI", Data!$M$2:$M$66, "&lt;"&amp;'Cumulative distributions'!$A130)/COUNTIFS(Data!$M$2:$M$66, "&gt;0", Data!$D$2:$D$66, "AI")</f>
        <v>0.772727272727273</v>
      </c>
      <c r="P130" s="0" t="n">
        <f aca="false">COUNTIFS(Data!$D$2:$D$66, "Futurist", Data!$M$2:$M$66, "&lt;"&amp;'Cumulative distributions'!$A130)/COUNTIFS(Data!$M$2:$M$66, "&gt;0", Data!$D$2:$D$66, "Futurist")</f>
        <v>0.8</v>
      </c>
      <c r="Q130" s="0" t="n">
        <f aca="false">COUNTIFS(Data!$D$2:$D$66, "Other", Data!$M$2:$M$66, "&lt;"&amp;'Cumulative distributions'!$A130)/COUNTIFS(Data!$M$2:$M$66, "&gt;0", Data!$D$2:$D$66, "Other")</f>
        <v>0.5</v>
      </c>
      <c r="S130" s="0" t="n">
        <f aca="false">COUNTIFS(Data!$H$2:$H$66, "&lt;2000", Data!$M$2:$M$66, "&lt;"&amp;'Cumulative distributions'!$A130)/COUNTIFS(Data!$M$2:$M$66, "&gt;0", Data!$H$2:$H$66, "&lt;2000")</f>
        <v>0.833333333333333</v>
      </c>
      <c r="T130" s="0" t="n">
        <f aca="false">COUNTIFS(Data!$H$2:$H$66, "&gt;1999", Data!$M$2:$M$66, "&lt;"&amp;'Cumulative distributions'!$A130)/COUNTIFS(Data!$M$2:$M$66, "&gt;0", Data!$H$2:$H$66, "&gt;1999")</f>
        <v>0.75</v>
      </c>
      <c r="V130" s="0" t="n">
        <f aca="false">COUNTIFS(Data!$AD$2:$AD$66, 1, Data!$H$2:$H$66, "&gt;1999", Data!$M$2:$M$66, "&lt;"&amp;'Cumulative distributions'!$A130)/COUNTIFS(Data!$M$2:$M$66, "&gt;0", Data!$AD$2:$AD$66, 1, Data!$H$2:$H$66, "&gt;1999")</f>
        <v>0.772727272727273</v>
      </c>
      <c r="W130" s="0" t="n">
        <f aca="false">COUNTIFS(Data!$AD$2:$AD$66, 0, Data!$H$2:$H$66, "&gt;1999", Data!$M$2:$M$66, "&lt;"&amp;'Cumulative distributions'!$A130)/COUNTIFS(Data!$M$2:$M$66, "&gt;0", Data!$AD$2:$AD$66, 0, Data!$H$2:$H$66, "&gt;1999")</f>
        <v>0.727272727272727</v>
      </c>
      <c r="AH130" s="0" t="n">
        <f aca="false">IF(AND(V130&gt;0.1, (NOT(V129&gt;0.1))), A130, AH129)</f>
        <v>2026</v>
      </c>
    </row>
    <row r="131" customFormat="false" ht="12" hidden="false" customHeight="false" outlineLevel="0" collapsed="false">
      <c r="A131" s="0" t="n">
        <v>2089</v>
      </c>
      <c r="B131" s="0" t="n">
        <f aca="false">COUNTIF(Data!$M$2:$M$66, "&lt;" &amp; A131)/COUNT(Data!$M$2:$M$66)</f>
        <v>0.775862068965517</v>
      </c>
      <c r="C131" s="0" t="n">
        <f aca="false">COUNTIF(Data!$L$2:$L$66, "&lt;" &amp; A131)/COUNT(Data!$L$2:$L$66)</f>
        <v>0.811320754716981</v>
      </c>
      <c r="E131" s="0" t="n">
        <f aca="false">COUNTIFS(Data!$D$2:$D$66, "AI", Data!$H$2:$H$66, "&lt;2000", Data!$M$2:$M$66, "&lt;"&amp;'Cumulative distributions'!$A131)/COUNTIFS(Data!$M$2:$M$66, "&gt;0", Data!$D$2:$D$66, "AI", Data!$H$2:$H$66, "&lt;2000")</f>
        <v>1</v>
      </c>
      <c r="F131" s="0" t="n">
        <f aca="false">COUNTIFS(Data!$D$2:$D$66, "AI", Data!$H$2:$H$66, "&gt;1999", Data!$M$2:$M$66, "&lt;"&amp;'Cumulative distributions'!$A131)/COUNTIFS(Data!$M$2:$M$66, "&gt;0", Data!$D$2:$D$66, "AI", Data!$H$2:$H$66, "&gt;1999")</f>
        <v>0.666666666666667</v>
      </c>
      <c r="G131" s="0" t="e">
        <f aca="false">COUNTIFS(Data!$D$2:$D$66, "AGI", Data!$H$2:$H$66, "&lt;2000", Data!$M$2:$M$66, "&lt;"&amp;'Cumulative distributions'!$A131)/COUNTIFS(Data!$M$2:$M$66, "&gt;0", Data!$D$2:$D$66, "AGI", Data!$H$2:$H$66, "&lt;2000")</f>
        <v>#DIV/0!</v>
      </c>
      <c r="H131" s="0" t="n">
        <f aca="false">COUNTIFS(Data!$D$2:$D$66, "AGI", Data!$H$2:$H$66, "&gt;1999", Data!$M$2:$M$66, "&lt;"&amp;'Cumulative distributions'!$A131)/COUNTIFS(Data!$M$2:$M$66, "&gt;0", Data!$D$2:$D$66, "AGI", Data!$H$2:$H$66, "&gt;1999")</f>
        <v>0.923076923076923</v>
      </c>
      <c r="I131" s="0" t="n">
        <f aca="false">COUNTIFS(Data!$D$2:$D$66, "Futurist", Data!$H$2:$H$66, "&lt;2000", Data!$M$2:$M$66, "&lt;"&amp;'Cumulative distributions'!$A131)/COUNTIFS(Data!$M$2:$M$66, "&gt;0", Data!$D$2:$D$66, "Futurist", Data!$H$2:$H$66, "&lt;2000")</f>
        <v>0.75</v>
      </c>
      <c r="J131" s="0" t="n">
        <f aca="false">COUNTIFS(Data!$D$2:$D$66, "Futurist", Data!$H$2:$H$66, "&gt;1999", Data!$M$2:$M$66, "&lt;"&amp;'Cumulative distributions'!$A131)/COUNTIFS(Data!$M$2:$M$66, "&gt;0", Data!$D$2:$D$66, "Futurist", Data!$H$2:$H$66, "&gt;1999")</f>
        <v>0.857142857142857</v>
      </c>
      <c r="K131" s="0" t="n">
        <f aca="false">COUNTIFS(Data!$D$2:$D$66, "Other", Data!$H$2:$H$66, "&lt;2000", Data!$M$2:$M$66, "&lt;"&amp;'Cumulative distributions'!$A131)/COUNTIFS(Data!$M$2:$M$66, "&gt;0", Data!$D$2:$D$66, "Other", Data!$H$2:$H$66, "&lt;2000")</f>
        <v>0.666666666666667</v>
      </c>
      <c r="L131" s="0" t="n">
        <f aca="false">COUNTIFS(Data!$D$2:$D$66, "Other", Data!$H$2:$H$66, "&gt;1999", Data!$M$2:$M$66, "&lt;"&amp;'Cumulative distributions'!$A131)/COUNTIFS(Data!$M$2:$M$66, "&gt;0", Data!$D$2:$D$66, "Other", Data!$H$2:$H$66, "&gt;1999")</f>
        <v>0.4</v>
      </c>
      <c r="N131" s="0" t="n">
        <f aca="false">COUNTIFS(Data!$D$2:$D$66, "AGI", Data!$M$2:$M$66, "&lt;"&amp;'Cumulative distributions'!$A131)/COUNTIFS(Data!$M$2:$M$66, "&gt;0", Data!$D$2:$D$66, "AGI")</f>
        <v>0.923076923076923</v>
      </c>
      <c r="O131" s="0" t="n">
        <f aca="false">COUNTIFS(Data!$D$2:$D$66, "AI", Data!$M$2:$M$66, "&lt;"&amp;'Cumulative distributions'!$A131)/COUNTIFS(Data!$M$2:$M$66, "&gt;0", Data!$D$2:$D$66, "AI")</f>
        <v>0.772727272727273</v>
      </c>
      <c r="P131" s="0" t="n">
        <f aca="false">COUNTIFS(Data!$D$2:$D$66, "Futurist", Data!$M$2:$M$66, "&lt;"&amp;'Cumulative distributions'!$A131)/COUNTIFS(Data!$M$2:$M$66, "&gt;0", Data!$D$2:$D$66, "Futurist")</f>
        <v>0.8</v>
      </c>
      <c r="Q131" s="0" t="n">
        <f aca="false">COUNTIFS(Data!$D$2:$D$66, "Other", Data!$M$2:$M$66, "&lt;"&amp;'Cumulative distributions'!$A131)/COUNTIFS(Data!$M$2:$M$66, "&gt;0", Data!$D$2:$D$66, "Other")</f>
        <v>0.5</v>
      </c>
      <c r="S131" s="0" t="n">
        <f aca="false">COUNTIFS(Data!$H$2:$H$66, "&lt;2000", Data!$M$2:$M$66, "&lt;"&amp;'Cumulative distributions'!$A131)/COUNTIFS(Data!$M$2:$M$66, "&gt;0", Data!$H$2:$H$66, "&lt;2000")</f>
        <v>0.833333333333333</v>
      </c>
      <c r="T131" s="0" t="n">
        <f aca="false">COUNTIFS(Data!$H$2:$H$66, "&gt;1999", Data!$M$2:$M$66, "&lt;"&amp;'Cumulative distributions'!$A131)/COUNTIFS(Data!$M$2:$M$66, "&gt;0", Data!$H$2:$H$66, "&gt;1999")</f>
        <v>0.75</v>
      </c>
      <c r="V131" s="0" t="n">
        <f aca="false">COUNTIFS(Data!$AD$2:$AD$66, 1, Data!$H$2:$H$66, "&gt;1999", Data!$M$2:$M$66, "&lt;"&amp;'Cumulative distributions'!$A131)/COUNTIFS(Data!$M$2:$M$66, "&gt;0", Data!$AD$2:$AD$66, 1, Data!$H$2:$H$66, "&gt;1999")</f>
        <v>0.772727272727273</v>
      </c>
      <c r="W131" s="0" t="n">
        <f aca="false">COUNTIFS(Data!$AD$2:$AD$66, 0, Data!$H$2:$H$66, "&gt;1999", Data!$M$2:$M$66, "&lt;"&amp;'Cumulative distributions'!$A131)/COUNTIFS(Data!$M$2:$M$66, "&gt;0", Data!$AD$2:$AD$66, 0, Data!$H$2:$H$66, "&gt;1999")</f>
        <v>0.727272727272727</v>
      </c>
      <c r="AH131" s="0" t="n">
        <f aca="false">IF(AND(V131&gt;0.1, (NOT(V130&gt;0.1))), A131, AH130)</f>
        <v>2026</v>
      </c>
    </row>
    <row r="132" customFormat="false" ht="12" hidden="false" customHeight="false" outlineLevel="0" collapsed="false">
      <c r="A132" s="0" t="n">
        <v>2090</v>
      </c>
      <c r="B132" s="0" t="n">
        <f aca="false">COUNTIF(Data!$M$2:$M$66, "&lt;" &amp; A132)/COUNT(Data!$M$2:$M$66)</f>
        <v>0.775862068965517</v>
      </c>
      <c r="C132" s="0" t="n">
        <f aca="false">COUNTIF(Data!$L$2:$L$66, "&lt;" &amp; A132)/COUNT(Data!$L$2:$L$66)</f>
        <v>0.811320754716981</v>
      </c>
      <c r="E132" s="0" t="n">
        <f aca="false">COUNTIFS(Data!$D$2:$D$66, "AI", Data!$H$2:$H$66, "&lt;2000", Data!$M$2:$M$66, "&lt;"&amp;'Cumulative distributions'!$A132)/COUNTIFS(Data!$M$2:$M$66, "&gt;0", Data!$D$2:$D$66, "AI", Data!$H$2:$H$66, "&lt;2000")</f>
        <v>1</v>
      </c>
      <c r="F132" s="0" t="n">
        <f aca="false">COUNTIFS(Data!$D$2:$D$66, "AI", Data!$H$2:$H$66, "&gt;1999", Data!$M$2:$M$66, "&lt;"&amp;'Cumulative distributions'!$A132)/COUNTIFS(Data!$M$2:$M$66, "&gt;0", Data!$D$2:$D$66, "AI", Data!$H$2:$H$66, "&gt;1999")</f>
        <v>0.666666666666667</v>
      </c>
      <c r="G132" s="0" t="e">
        <f aca="false">COUNTIFS(Data!$D$2:$D$66, "AGI", Data!$H$2:$H$66, "&lt;2000", Data!$M$2:$M$66, "&lt;"&amp;'Cumulative distributions'!$A132)/COUNTIFS(Data!$M$2:$M$66, "&gt;0", Data!$D$2:$D$66, "AGI", Data!$H$2:$H$66, "&lt;2000")</f>
        <v>#DIV/0!</v>
      </c>
      <c r="H132" s="0" t="n">
        <f aca="false">COUNTIFS(Data!$D$2:$D$66, "AGI", Data!$H$2:$H$66, "&gt;1999", Data!$M$2:$M$66, "&lt;"&amp;'Cumulative distributions'!$A132)/COUNTIFS(Data!$M$2:$M$66, "&gt;0", Data!$D$2:$D$66, "AGI", Data!$H$2:$H$66, "&gt;1999")</f>
        <v>0.923076923076923</v>
      </c>
      <c r="I132" s="0" t="n">
        <f aca="false">COUNTIFS(Data!$D$2:$D$66, "Futurist", Data!$H$2:$H$66, "&lt;2000", Data!$M$2:$M$66, "&lt;"&amp;'Cumulative distributions'!$A132)/COUNTIFS(Data!$M$2:$M$66, "&gt;0", Data!$D$2:$D$66, "Futurist", Data!$H$2:$H$66, "&lt;2000")</f>
        <v>0.75</v>
      </c>
      <c r="J132" s="0" t="n">
        <f aca="false">COUNTIFS(Data!$D$2:$D$66, "Futurist", Data!$H$2:$H$66, "&gt;1999", Data!$M$2:$M$66, "&lt;"&amp;'Cumulative distributions'!$A132)/COUNTIFS(Data!$M$2:$M$66, "&gt;0", Data!$D$2:$D$66, "Futurist", Data!$H$2:$H$66, "&gt;1999")</f>
        <v>0.857142857142857</v>
      </c>
      <c r="K132" s="0" t="n">
        <f aca="false">COUNTIFS(Data!$D$2:$D$66, "Other", Data!$H$2:$H$66, "&lt;2000", Data!$M$2:$M$66, "&lt;"&amp;'Cumulative distributions'!$A132)/COUNTIFS(Data!$M$2:$M$66, "&gt;0", Data!$D$2:$D$66, "Other", Data!$H$2:$H$66, "&lt;2000")</f>
        <v>0.666666666666667</v>
      </c>
      <c r="L132" s="0" t="n">
        <f aca="false">COUNTIFS(Data!$D$2:$D$66, "Other", Data!$H$2:$H$66, "&gt;1999", Data!$M$2:$M$66, "&lt;"&amp;'Cumulative distributions'!$A132)/COUNTIFS(Data!$M$2:$M$66, "&gt;0", Data!$D$2:$D$66, "Other", Data!$H$2:$H$66, "&gt;1999")</f>
        <v>0.4</v>
      </c>
      <c r="N132" s="0" t="n">
        <f aca="false">COUNTIFS(Data!$D$2:$D$66, "AGI", Data!$M$2:$M$66, "&lt;"&amp;'Cumulative distributions'!$A132)/COUNTIFS(Data!$M$2:$M$66, "&gt;0", Data!$D$2:$D$66, "AGI")</f>
        <v>0.923076923076923</v>
      </c>
      <c r="O132" s="0" t="n">
        <f aca="false">COUNTIFS(Data!$D$2:$D$66, "AI", Data!$M$2:$M$66, "&lt;"&amp;'Cumulative distributions'!$A132)/COUNTIFS(Data!$M$2:$M$66, "&gt;0", Data!$D$2:$D$66, "AI")</f>
        <v>0.772727272727273</v>
      </c>
      <c r="P132" s="0" t="n">
        <f aca="false">COUNTIFS(Data!$D$2:$D$66, "Futurist", Data!$M$2:$M$66, "&lt;"&amp;'Cumulative distributions'!$A132)/COUNTIFS(Data!$M$2:$M$66, "&gt;0", Data!$D$2:$D$66, "Futurist")</f>
        <v>0.8</v>
      </c>
      <c r="Q132" s="0" t="n">
        <f aca="false">COUNTIFS(Data!$D$2:$D$66, "Other", Data!$M$2:$M$66, "&lt;"&amp;'Cumulative distributions'!$A132)/COUNTIFS(Data!$M$2:$M$66, "&gt;0", Data!$D$2:$D$66, "Other")</f>
        <v>0.5</v>
      </c>
      <c r="S132" s="0" t="n">
        <f aca="false">COUNTIFS(Data!$H$2:$H$66, "&lt;2000", Data!$M$2:$M$66, "&lt;"&amp;'Cumulative distributions'!$A132)/COUNTIFS(Data!$M$2:$M$66, "&gt;0", Data!$H$2:$H$66, "&lt;2000")</f>
        <v>0.833333333333333</v>
      </c>
      <c r="T132" s="0" t="n">
        <f aca="false">COUNTIFS(Data!$H$2:$H$66, "&gt;1999", Data!$M$2:$M$66, "&lt;"&amp;'Cumulative distributions'!$A132)/COUNTIFS(Data!$M$2:$M$66, "&gt;0", Data!$H$2:$H$66, "&gt;1999")</f>
        <v>0.75</v>
      </c>
      <c r="V132" s="0" t="n">
        <f aca="false">COUNTIFS(Data!$AD$2:$AD$66, 1, Data!$H$2:$H$66, "&gt;1999", Data!$M$2:$M$66, "&lt;"&amp;'Cumulative distributions'!$A132)/COUNTIFS(Data!$M$2:$M$66, "&gt;0", Data!$AD$2:$AD$66, 1, Data!$H$2:$H$66, "&gt;1999")</f>
        <v>0.772727272727273</v>
      </c>
      <c r="W132" s="0" t="n">
        <f aca="false">COUNTIFS(Data!$AD$2:$AD$66, 0, Data!$H$2:$H$66, "&gt;1999", Data!$M$2:$M$66, "&lt;"&amp;'Cumulative distributions'!$A132)/COUNTIFS(Data!$M$2:$M$66, "&gt;0", Data!$AD$2:$AD$66, 0, Data!$H$2:$H$66, "&gt;1999")</f>
        <v>0.727272727272727</v>
      </c>
      <c r="AH132" s="0" t="n">
        <f aca="false">IF(AND(V132&gt;0.1, (NOT(V131&gt;0.1))), A132, AH131)</f>
        <v>2026</v>
      </c>
    </row>
    <row r="133" customFormat="false" ht="12" hidden="false" customHeight="false" outlineLevel="0" collapsed="false">
      <c r="A133" s="0" t="n">
        <v>2091</v>
      </c>
      <c r="B133" s="0" t="n">
        <f aca="false">COUNTIF(Data!$M$2:$M$66, "&lt;" &amp; A133)/COUNT(Data!$M$2:$M$66)</f>
        <v>0.775862068965517</v>
      </c>
      <c r="C133" s="0" t="n">
        <f aca="false">COUNTIF(Data!$L$2:$L$66, "&lt;" &amp; A133)/COUNT(Data!$L$2:$L$66)</f>
        <v>0.811320754716981</v>
      </c>
      <c r="E133" s="0" t="n">
        <f aca="false">COUNTIFS(Data!$D$2:$D$66, "AI", Data!$H$2:$H$66, "&lt;2000", Data!$M$2:$M$66, "&lt;"&amp;'Cumulative distributions'!$A133)/COUNTIFS(Data!$M$2:$M$66, "&gt;0", Data!$D$2:$D$66, "AI", Data!$H$2:$H$66, "&lt;2000")</f>
        <v>1</v>
      </c>
      <c r="F133" s="0" t="n">
        <f aca="false">COUNTIFS(Data!$D$2:$D$66, "AI", Data!$H$2:$H$66, "&gt;1999", Data!$M$2:$M$66, "&lt;"&amp;'Cumulative distributions'!$A133)/COUNTIFS(Data!$M$2:$M$66, "&gt;0", Data!$D$2:$D$66, "AI", Data!$H$2:$H$66, "&gt;1999")</f>
        <v>0.666666666666667</v>
      </c>
      <c r="G133" s="0" t="e">
        <f aca="false">COUNTIFS(Data!$D$2:$D$66, "AGI", Data!$H$2:$H$66, "&lt;2000", Data!$M$2:$M$66, "&lt;"&amp;'Cumulative distributions'!$A133)/COUNTIFS(Data!$M$2:$M$66, "&gt;0", Data!$D$2:$D$66, "AGI", Data!$H$2:$H$66, "&lt;2000")</f>
        <v>#DIV/0!</v>
      </c>
      <c r="H133" s="0" t="n">
        <f aca="false">COUNTIFS(Data!$D$2:$D$66, "AGI", Data!$H$2:$H$66, "&gt;1999", Data!$M$2:$M$66, "&lt;"&amp;'Cumulative distributions'!$A133)/COUNTIFS(Data!$M$2:$M$66, "&gt;0", Data!$D$2:$D$66, "AGI", Data!$H$2:$H$66, "&gt;1999")</f>
        <v>0.923076923076923</v>
      </c>
      <c r="I133" s="0" t="n">
        <f aca="false">COUNTIFS(Data!$D$2:$D$66, "Futurist", Data!$H$2:$H$66, "&lt;2000", Data!$M$2:$M$66, "&lt;"&amp;'Cumulative distributions'!$A133)/COUNTIFS(Data!$M$2:$M$66, "&gt;0", Data!$D$2:$D$66, "Futurist", Data!$H$2:$H$66, "&lt;2000")</f>
        <v>0.75</v>
      </c>
      <c r="J133" s="0" t="n">
        <f aca="false">COUNTIFS(Data!$D$2:$D$66, "Futurist", Data!$H$2:$H$66, "&gt;1999", Data!$M$2:$M$66, "&lt;"&amp;'Cumulative distributions'!$A133)/COUNTIFS(Data!$M$2:$M$66, "&gt;0", Data!$D$2:$D$66, "Futurist", Data!$H$2:$H$66, "&gt;1999")</f>
        <v>0.857142857142857</v>
      </c>
      <c r="K133" s="0" t="n">
        <f aca="false">COUNTIFS(Data!$D$2:$D$66, "Other", Data!$H$2:$H$66, "&lt;2000", Data!$M$2:$M$66, "&lt;"&amp;'Cumulative distributions'!$A133)/COUNTIFS(Data!$M$2:$M$66, "&gt;0", Data!$D$2:$D$66, "Other", Data!$H$2:$H$66, "&lt;2000")</f>
        <v>0.666666666666667</v>
      </c>
      <c r="L133" s="0" t="n">
        <f aca="false">COUNTIFS(Data!$D$2:$D$66, "Other", Data!$H$2:$H$66, "&gt;1999", Data!$M$2:$M$66, "&lt;"&amp;'Cumulative distributions'!$A133)/COUNTIFS(Data!$M$2:$M$66, "&gt;0", Data!$D$2:$D$66, "Other", Data!$H$2:$H$66, "&gt;1999")</f>
        <v>0.4</v>
      </c>
      <c r="N133" s="0" t="n">
        <f aca="false">COUNTIFS(Data!$D$2:$D$66, "AGI", Data!$M$2:$M$66, "&lt;"&amp;'Cumulative distributions'!$A133)/COUNTIFS(Data!$M$2:$M$66, "&gt;0", Data!$D$2:$D$66, "AGI")</f>
        <v>0.923076923076923</v>
      </c>
      <c r="O133" s="0" t="n">
        <f aca="false">COUNTIFS(Data!$D$2:$D$66, "AI", Data!$M$2:$M$66, "&lt;"&amp;'Cumulative distributions'!$A133)/COUNTIFS(Data!$M$2:$M$66, "&gt;0", Data!$D$2:$D$66, "AI")</f>
        <v>0.772727272727273</v>
      </c>
      <c r="P133" s="0" t="n">
        <f aca="false">COUNTIFS(Data!$D$2:$D$66, "Futurist", Data!$M$2:$M$66, "&lt;"&amp;'Cumulative distributions'!$A133)/COUNTIFS(Data!$M$2:$M$66, "&gt;0", Data!$D$2:$D$66, "Futurist")</f>
        <v>0.8</v>
      </c>
      <c r="Q133" s="0" t="n">
        <f aca="false">COUNTIFS(Data!$D$2:$D$66, "Other", Data!$M$2:$M$66, "&lt;"&amp;'Cumulative distributions'!$A133)/COUNTIFS(Data!$M$2:$M$66, "&gt;0", Data!$D$2:$D$66, "Other")</f>
        <v>0.5</v>
      </c>
      <c r="S133" s="0" t="n">
        <f aca="false">COUNTIFS(Data!$H$2:$H$66, "&lt;2000", Data!$M$2:$M$66, "&lt;"&amp;'Cumulative distributions'!$A133)/COUNTIFS(Data!$M$2:$M$66, "&gt;0", Data!$H$2:$H$66, "&lt;2000")</f>
        <v>0.833333333333333</v>
      </c>
      <c r="T133" s="0" t="n">
        <f aca="false">COUNTIFS(Data!$H$2:$H$66, "&gt;1999", Data!$M$2:$M$66, "&lt;"&amp;'Cumulative distributions'!$A133)/COUNTIFS(Data!$M$2:$M$66, "&gt;0", Data!$H$2:$H$66, "&gt;1999")</f>
        <v>0.75</v>
      </c>
      <c r="V133" s="0" t="n">
        <f aca="false">COUNTIFS(Data!$AD$2:$AD$66, 1, Data!$H$2:$H$66, "&gt;1999", Data!$M$2:$M$66, "&lt;"&amp;'Cumulative distributions'!$A133)/COUNTIFS(Data!$M$2:$M$66, "&gt;0", Data!$AD$2:$AD$66, 1, Data!$H$2:$H$66, "&gt;1999")</f>
        <v>0.772727272727273</v>
      </c>
      <c r="W133" s="0" t="n">
        <f aca="false">COUNTIFS(Data!$AD$2:$AD$66, 0, Data!$H$2:$H$66, "&gt;1999", Data!$M$2:$M$66, "&lt;"&amp;'Cumulative distributions'!$A133)/COUNTIFS(Data!$M$2:$M$66, "&gt;0", Data!$AD$2:$AD$66, 0, Data!$H$2:$H$66, "&gt;1999")</f>
        <v>0.727272727272727</v>
      </c>
      <c r="AH133" s="0" t="n">
        <f aca="false">IF(AND(V133&gt;0.1, (NOT(V132&gt;0.1))), A133, AH132)</f>
        <v>2026</v>
      </c>
    </row>
    <row r="134" customFormat="false" ht="12" hidden="false" customHeight="false" outlineLevel="0" collapsed="false">
      <c r="A134" s="0" t="n">
        <v>2092</v>
      </c>
      <c r="B134" s="0" t="n">
        <f aca="false">COUNTIF(Data!$M$2:$M$66, "&lt;" &amp; A134)/COUNT(Data!$M$2:$M$66)</f>
        <v>0.775862068965517</v>
      </c>
      <c r="C134" s="0" t="n">
        <f aca="false">COUNTIF(Data!$L$2:$L$66, "&lt;" &amp; A134)/COUNT(Data!$L$2:$L$66)</f>
        <v>0.811320754716981</v>
      </c>
      <c r="E134" s="0" t="n">
        <f aca="false">COUNTIFS(Data!$D$2:$D$66, "AI", Data!$H$2:$H$66, "&lt;2000", Data!$M$2:$M$66, "&lt;"&amp;'Cumulative distributions'!$A134)/COUNTIFS(Data!$M$2:$M$66, "&gt;0", Data!$D$2:$D$66, "AI", Data!$H$2:$H$66, "&lt;2000")</f>
        <v>1</v>
      </c>
      <c r="F134" s="0" t="n">
        <f aca="false">COUNTIFS(Data!$D$2:$D$66, "AI", Data!$H$2:$H$66, "&gt;1999", Data!$M$2:$M$66, "&lt;"&amp;'Cumulative distributions'!$A134)/COUNTIFS(Data!$M$2:$M$66, "&gt;0", Data!$D$2:$D$66, "AI", Data!$H$2:$H$66, "&gt;1999")</f>
        <v>0.666666666666667</v>
      </c>
      <c r="G134" s="0" t="e">
        <f aca="false">COUNTIFS(Data!$D$2:$D$66, "AGI", Data!$H$2:$H$66, "&lt;2000", Data!$M$2:$M$66, "&lt;"&amp;'Cumulative distributions'!$A134)/COUNTIFS(Data!$M$2:$M$66, "&gt;0", Data!$D$2:$D$66, "AGI", Data!$H$2:$H$66, "&lt;2000")</f>
        <v>#DIV/0!</v>
      </c>
      <c r="H134" s="0" t="n">
        <f aca="false">COUNTIFS(Data!$D$2:$D$66, "AGI", Data!$H$2:$H$66, "&gt;1999", Data!$M$2:$M$66, "&lt;"&amp;'Cumulative distributions'!$A134)/COUNTIFS(Data!$M$2:$M$66, "&gt;0", Data!$D$2:$D$66, "AGI", Data!$H$2:$H$66, "&gt;1999")</f>
        <v>0.923076923076923</v>
      </c>
      <c r="I134" s="0" t="n">
        <f aca="false">COUNTIFS(Data!$D$2:$D$66, "Futurist", Data!$H$2:$H$66, "&lt;2000", Data!$M$2:$M$66, "&lt;"&amp;'Cumulative distributions'!$A134)/COUNTIFS(Data!$M$2:$M$66, "&gt;0", Data!$D$2:$D$66, "Futurist", Data!$H$2:$H$66, "&lt;2000")</f>
        <v>0.75</v>
      </c>
      <c r="J134" s="0" t="n">
        <f aca="false">COUNTIFS(Data!$D$2:$D$66, "Futurist", Data!$H$2:$H$66, "&gt;1999", Data!$M$2:$M$66, "&lt;"&amp;'Cumulative distributions'!$A134)/COUNTIFS(Data!$M$2:$M$66, "&gt;0", Data!$D$2:$D$66, "Futurist", Data!$H$2:$H$66, "&gt;1999")</f>
        <v>0.857142857142857</v>
      </c>
      <c r="K134" s="0" t="n">
        <f aca="false">COUNTIFS(Data!$D$2:$D$66, "Other", Data!$H$2:$H$66, "&lt;2000", Data!$M$2:$M$66, "&lt;"&amp;'Cumulative distributions'!$A134)/COUNTIFS(Data!$M$2:$M$66, "&gt;0", Data!$D$2:$D$66, "Other", Data!$H$2:$H$66, "&lt;2000")</f>
        <v>0.666666666666667</v>
      </c>
      <c r="L134" s="0" t="n">
        <f aca="false">COUNTIFS(Data!$D$2:$D$66, "Other", Data!$H$2:$H$66, "&gt;1999", Data!$M$2:$M$66, "&lt;"&amp;'Cumulative distributions'!$A134)/COUNTIFS(Data!$M$2:$M$66, "&gt;0", Data!$D$2:$D$66, "Other", Data!$H$2:$H$66, "&gt;1999")</f>
        <v>0.4</v>
      </c>
      <c r="N134" s="0" t="n">
        <f aca="false">COUNTIFS(Data!$D$2:$D$66, "AGI", Data!$M$2:$M$66, "&lt;"&amp;'Cumulative distributions'!$A134)/COUNTIFS(Data!$M$2:$M$66, "&gt;0", Data!$D$2:$D$66, "AGI")</f>
        <v>0.923076923076923</v>
      </c>
      <c r="O134" s="0" t="n">
        <f aca="false">COUNTIFS(Data!$D$2:$D$66, "AI", Data!$M$2:$M$66, "&lt;"&amp;'Cumulative distributions'!$A134)/COUNTIFS(Data!$M$2:$M$66, "&gt;0", Data!$D$2:$D$66, "AI")</f>
        <v>0.772727272727273</v>
      </c>
      <c r="P134" s="0" t="n">
        <f aca="false">COUNTIFS(Data!$D$2:$D$66, "Futurist", Data!$M$2:$M$66, "&lt;"&amp;'Cumulative distributions'!$A134)/COUNTIFS(Data!$M$2:$M$66, "&gt;0", Data!$D$2:$D$66, "Futurist")</f>
        <v>0.8</v>
      </c>
      <c r="Q134" s="0" t="n">
        <f aca="false">COUNTIFS(Data!$D$2:$D$66, "Other", Data!$M$2:$M$66, "&lt;"&amp;'Cumulative distributions'!$A134)/COUNTIFS(Data!$M$2:$M$66, "&gt;0", Data!$D$2:$D$66, "Other")</f>
        <v>0.5</v>
      </c>
      <c r="S134" s="0" t="n">
        <f aca="false">COUNTIFS(Data!$H$2:$H$66, "&lt;2000", Data!$M$2:$M$66, "&lt;"&amp;'Cumulative distributions'!$A134)/COUNTIFS(Data!$M$2:$M$66, "&gt;0", Data!$H$2:$H$66, "&lt;2000")</f>
        <v>0.833333333333333</v>
      </c>
      <c r="T134" s="0" t="n">
        <f aca="false">COUNTIFS(Data!$H$2:$H$66, "&gt;1999", Data!$M$2:$M$66, "&lt;"&amp;'Cumulative distributions'!$A134)/COUNTIFS(Data!$M$2:$M$66, "&gt;0", Data!$H$2:$H$66, "&gt;1999")</f>
        <v>0.75</v>
      </c>
      <c r="V134" s="0" t="n">
        <f aca="false">COUNTIFS(Data!$AD$2:$AD$66, 1, Data!$H$2:$H$66, "&gt;1999", Data!$M$2:$M$66, "&lt;"&amp;'Cumulative distributions'!$A134)/COUNTIFS(Data!$M$2:$M$66, "&gt;0", Data!$AD$2:$AD$66, 1, Data!$H$2:$H$66, "&gt;1999")</f>
        <v>0.772727272727273</v>
      </c>
      <c r="W134" s="0" t="n">
        <f aca="false">COUNTIFS(Data!$AD$2:$AD$66, 0, Data!$H$2:$H$66, "&gt;1999", Data!$M$2:$M$66, "&lt;"&amp;'Cumulative distributions'!$A134)/COUNTIFS(Data!$M$2:$M$66, "&gt;0", Data!$AD$2:$AD$66, 0, Data!$H$2:$H$66, "&gt;1999")</f>
        <v>0.727272727272727</v>
      </c>
      <c r="AH134" s="0" t="n">
        <f aca="false">IF(AND(V134&gt;0.1, (NOT(V133&gt;0.1))), A134, AH133)</f>
        <v>2026</v>
      </c>
    </row>
    <row r="135" customFormat="false" ht="12" hidden="false" customHeight="false" outlineLevel="0" collapsed="false">
      <c r="A135" s="0" t="n">
        <v>2093</v>
      </c>
      <c r="B135" s="0" t="n">
        <f aca="false">COUNTIF(Data!$M$2:$M$66, "&lt;" &amp; A135)/COUNT(Data!$M$2:$M$66)</f>
        <v>0.793103448275862</v>
      </c>
      <c r="C135" s="0" t="n">
        <f aca="false">COUNTIF(Data!$L$2:$L$66, "&lt;" &amp; A135)/COUNT(Data!$L$2:$L$66)</f>
        <v>0.811320754716981</v>
      </c>
      <c r="E135" s="0" t="n">
        <f aca="false">COUNTIFS(Data!$D$2:$D$66, "AI", Data!$H$2:$H$66, "&lt;2000", Data!$M$2:$M$66, "&lt;"&amp;'Cumulative distributions'!$A135)/COUNTIFS(Data!$M$2:$M$66, "&gt;0", Data!$D$2:$D$66, "AI", Data!$H$2:$H$66, "&lt;2000")</f>
        <v>1</v>
      </c>
      <c r="F135" s="0" t="n">
        <f aca="false">COUNTIFS(Data!$D$2:$D$66, "AI", Data!$H$2:$H$66, "&gt;1999", Data!$M$2:$M$66, "&lt;"&amp;'Cumulative distributions'!$A135)/COUNTIFS(Data!$M$2:$M$66, "&gt;0", Data!$D$2:$D$66, "AI", Data!$H$2:$H$66, "&gt;1999")</f>
        <v>0.733333333333333</v>
      </c>
      <c r="G135" s="0" t="e">
        <f aca="false">COUNTIFS(Data!$D$2:$D$66, "AGI", Data!$H$2:$H$66, "&lt;2000", Data!$M$2:$M$66, "&lt;"&amp;'Cumulative distributions'!$A135)/COUNTIFS(Data!$M$2:$M$66, "&gt;0", Data!$D$2:$D$66, "AGI", Data!$H$2:$H$66, "&lt;2000")</f>
        <v>#DIV/0!</v>
      </c>
      <c r="H135" s="0" t="n">
        <f aca="false">COUNTIFS(Data!$D$2:$D$66, "AGI", Data!$H$2:$H$66, "&gt;1999", Data!$M$2:$M$66, "&lt;"&amp;'Cumulative distributions'!$A135)/COUNTIFS(Data!$M$2:$M$66, "&gt;0", Data!$D$2:$D$66, "AGI", Data!$H$2:$H$66, "&gt;1999")</f>
        <v>0.923076923076923</v>
      </c>
      <c r="I135" s="0" t="n">
        <f aca="false">COUNTIFS(Data!$D$2:$D$66, "Futurist", Data!$H$2:$H$66, "&lt;2000", Data!$M$2:$M$66, "&lt;"&amp;'Cumulative distributions'!$A135)/COUNTIFS(Data!$M$2:$M$66, "&gt;0", Data!$D$2:$D$66, "Futurist", Data!$H$2:$H$66, "&lt;2000")</f>
        <v>0.75</v>
      </c>
      <c r="J135" s="0" t="n">
        <f aca="false">COUNTIFS(Data!$D$2:$D$66, "Futurist", Data!$H$2:$H$66, "&gt;1999", Data!$M$2:$M$66, "&lt;"&amp;'Cumulative distributions'!$A135)/COUNTIFS(Data!$M$2:$M$66, "&gt;0", Data!$D$2:$D$66, "Futurist", Data!$H$2:$H$66, "&gt;1999")</f>
        <v>0.857142857142857</v>
      </c>
      <c r="K135" s="0" t="n">
        <f aca="false">COUNTIFS(Data!$D$2:$D$66, "Other", Data!$H$2:$H$66, "&lt;2000", Data!$M$2:$M$66, "&lt;"&amp;'Cumulative distributions'!$A135)/COUNTIFS(Data!$M$2:$M$66, "&gt;0", Data!$D$2:$D$66, "Other", Data!$H$2:$H$66, "&lt;2000")</f>
        <v>0.666666666666667</v>
      </c>
      <c r="L135" s="0" t="n">
        <f aca="false">COUNTIFS(Data!$D$2:$D$66, "Other", Data!$H$2:$H$66, "&gt;1999", Data!$M$2:$M$66, "&lt;"&amp;'Cumulative distributions'!$A135)/COUNTIFS(Data!$M$2:$M$66, "&gt;0", Data!$D$2:$D$66, "Other", Data!$H$2:$H$66, "&gt;1999")</f>
        <v>0.4</v>
      </c>
      <c r="N135" s="0" t="n">
        <f aca="false">COUNTIFS(Data!$D$2:$D$66, "AGI", Data!$M$2:$M$66, "&lt;"&amp;'Cumulative distributions'!$A135)/COUNTIFS(Data!$M$2:$M$66, "&gt;0", Data!$D$2:$D$66, "AGI")</f>
        <v>0.923076923076923</v>
      </c>
      <c r="O135" s="0" t="n">
        <f aca="false">COUNTIFS(Data!$D$2:$D$66, "AI", Data!$M$2:$M$66, "&lt;"&amp;'Cumulative distributions'!$A135)/COUNTIFS(Data!$M$2:$M$66, "&gt;0", Data!$D$2:$D$66, "AI")</f>
        <v>0.818181818181818</v>
      </c>
      <c r="P135" s="0" t="n">
        <f aca="false">COUNTIFS(Data!$D$2:$D$66, "Futurist", Data!$M$2:$M$66, "&lt;"&amp;'Cumulative distributions'!$A135)/COUNTIFS(Data!$M$2:$M$66, "&gt;0", Data!$D$2:$D$66, "Futurist")</f>
        <v>0.8</v>
      </c>
      <c r="Q135" s="0" t="n">
        <f aca="false">COUNTIFS(Data!$D$2:$D$66, "Other", Data!$M$2:$M$66, "&lt;"&amp;'Cumulative distributions'!$A135)/COUNTIFS(Data!$M$2:$M$66, "&gt;0", Data!$D$2:$D$66, "Other")</f>
        <v>0.5</v>
      </c>
      <c r="S135" s="0" t="n">
        <f aca="false">COUNTIFS(Data!$H$2:$H$66, "&lt;2000", Data!$M$2:$M$66, "&lt;"&amp;'Cumulative distributions'!$A135)/COUNTIFS(Data!$M$2:$M$66, "&gt;0", Data!$H$2:$H$66, "&lt;2000")</f>
        <v>0.833333333333333</v>
      </c>
      <c r="T135" s="0" t="n">
        <f aca="false">COUNTIFS(Data!$H$2:$H$66, "&gt;1999", Data!$M$2:$M$66, "&lt;"&amp;'Cumulative distributions'!$A135)/COUNTIFS(Data!$M$2:$M$66, "&gt;0", Data!$H$2:$H$66, "&gt;1999")</f>
        <v>0.775</v>
      </c>
      <c r="V135" s="0" t="n">
        <f aca="false">COUNTIFS(Data!$AD$2:$AD$66, 1, Data!$H$2:$H$66, "&gt;1999", Data!$M$2:$M$66, "&lt;"&amp;'Cumulative distributions'!$A135)/COUNTIFS(Data!$M$2:$M$66, "&gt;0", Data!$AD$2:$AD$66, 1, Data!$H$2:$H$66, "&gt;1999")</f>
        <v>0.818181818181818</v>
      </c>
      <c r="W135" s="0" t="n">
        <f aca="false">COUNTIFS(Data!$AD$2:$AD$66, 0, Data!$H$2:$H$66, "&gt;1999", Data!$M$2:$M$66, "&lt;"&amp;'Cumulative distributions'!$A135)/COUNTIFS(Data!$M$2:$M$66, "&gt;0", Data!$AD$2:$AD$66, 0, Data!$H$2:$H$66, "&gt;1999")</f>
        <v>0.727272727272727</v>
      </c>
      <c r="AH135" s="0" t="n">
        <f aca="false">IF(AND(V135&gt;0.1, (NOT(V134&gt;0.1))), A135, AH134)</f>
        <v>2026</v>
      </c>
    </row>
    <row r="136" customFormat="false" ht="12" hidden="false" customHeight="false" outlineLevel="0" collapsed="false">
      <c r="A136" s="0" t="n">
        <v>2094</v>
      </c>
      <c r="B136" s="0" t="n">
        <f aca="false">COUNTIF(Data!$M$2:$M$66, "&lt;" &amp; A136)/COUNT(Data!$M$2:$M$66)</f>
        <v>0.793103448275862</v>
      </c>
      <c r="C136" s="0" t="n">
        <f aca="false">COUNTIF(Data!$L$2:$L$66, "&lt;" &amp; A136)/COUNT(Data!$L$2:$L$66)</f>
        <v>0.811320754716981</v>
      </c>
      <c r="E136" s="0" t="n">
        <f aca="false">COUNTIFS(Data!$D$2:$D$66, "AI", Data!$H$2:$H$66, "&lt;2000", Data!$M$2:$M$66, "&lt;"&amp;'Cumulative distributions'!$A136)/COUNTIFS(Data!$M$2:$M$66, "&gt;0", Data!$D$2:$D$66, "AI", Data!$H$2:$H$66, "&lt;2000")</f>
        <v>1</v>
      </c>
      <c r="F136" s="0" t="n">
        <f aca="false">COUNTIFS(Data!$D$2:$D$66, "AI", Data!$H$2:$H$66, "&gt;1999", Data!$M$2:$M$66, "&lt;"&amp;'Cumulative distributions'!$A136)/COUNTIFS(Data!$M$2:$M$66, "&gt;0", Data!$D$2:$D$66, "AI", Data!$H$2:$H$66, "&gt;1999")</f>
        <v>0.733333333333333</v>
      </c>
      <c r="G136" s="0" t="e">
        <f aca="false">COUNTIFS(Data!$D$2:$D$66, "AGI", Data!$H$2:$H$66, "&lt;2000", Data!$M$2:$M$66, "&lt;"&amp;'Cumulative distributions'!$A136)/COUNTIFS(Data!$M$2:$M$66, "&gt;0", Data!$D$2:$D$66, "AGI", Data!$H$2:$H$66, "&lt;2000")</f>
        <v>#DIV/0!</v>
      </c>
      <c r="H136" s="0" t="n">
        <f aca="false">COUNTIFS(Data!$D$2:$D$66, "AGI", Data!$H$2:$H$66, "&gt;1999", Data!$M$2:$M$66, "&lt;"&amp;'Cumulative distributions'!$A136)/COUNTIFS(Data!$M$2:$M$66, "&gt;0", Data!$D$2:$D$66, "AGI", Data!$H$2:$H$66, "&gt;1999")</f>
        <v>0.923076923076923</v>
      </c>
      <c r="I136" s="0" t="n">
        <f aca="false">COUNTIFS(Data!$D$2:$D$66, "Futurist", Data!$H$2:$H$66, "&lt;2000", Data!$M$2:$M$66, "&lt;"&amp;'Cumulative distributions'!$A136)/COUNTIFS(Data!$M$2:$M$66, "&gt;0", Data!$D$2:$D$66, "Futurist", Data!$H$2:$H$66, "&lt;2000")</f>
        <v>0.75</v>
      </c>
      <c r="J136" s="0" t="n">
        <f aca="false">COUNTIFS(Data!$D$2:$D$66, "Futurist", Data!$H$2:$H$66, "&gt;1999", Data!$M$2:$M$66, "&lt;"&amp;'Cumulative distributions'!$A136)/COUNTIFS(Data!$M$2:$M$66, "&gt;0", Data!$D$2:$D$66, "Futurist", Data!$H$2:$H$66, "&gt;1999")</f>
        <v>0.857142857142857</v>
      </c>
      <c r="K136" s="0" t="n">
        <f aca="false">COUNTIFS(Data!$D$2:$D$66, "Other", Data!$H$2:$H$66, "&lt;2000", Data!$M$2:$M$66, "&lt;"&amp;'Cumulative distributions'!$A136)/COUNTIFS(Data!$M$2:$M$66, "&gt;0", Data!$D$2:$D$66, "Other", Data!$H$2:$H$66, "&lt;2000")</f>
        <v>0.666666666666667</v>
      </c>
      <c r="L136" s="0" t="n">
        <f aca="false">COUNTIFS(Data!$D$2:$D$66, "Other", Data!$H$2:$H$66, "&gt;1999", Data!$M$2:$M$66, "&lt;"&amp;'Cumulative distributions'!$A136)/COUNTIFS(Data!$M$2:$M$66, "&gt;0", Data!$D$2:$D$66, "Other", Data!$H$2:$H$66, "&gt;1999")</f>
        <v>0.4</v>
      </c>
      <c r="N136" s="0" t="n">
        <f aca="false">COUNTIFS(Data!$D$2:$D$66, "AGI", Data!$M$2:$M$66, "&lt;"&amp;'Cumulative distributions'!$A136)/COUNTIFS(Data!$M$2:$M$66, "&gt;0", Data!$D$2:$D$66, "AGI")</f>
        <v>0.923076923076923</v>
      </c>
      <c r="O136" s="0" t="n">
        <f aca="false">COUNTIFS(Data!$D$2:$D$66, "AI", Data!$M$2:$M$66, "&lt;"&amp;'Cumulative distributions'!$A136)/COUNTIFS(Data!$M$2:$M$66, "&gt;0", Data!$D$2:$D$66, "AI")</f>
        <v>0.818181818181818</v>
      </c>
      <c r="P136" s="0" t="n">
        <f aca="false">COUNTIFS(Data!$D$2:$D$66, "Futurist", Data!$M$2:$M$66, "&lt;"&amp;'Cumulative distributions'!$A136)/COUNTIFS(Data!$M$2:$M$66, "&gt;0", Data!$D$2:$D$66, "Futurist")</f>
        <v>0.8</v>
      </c>
      <c r="Q136" s="0" t="n">
        <f aca="false">COUNTIFS(Data!$D$2:$D$66, "Other", Data!$M$2:$M$66, "&lt;"&amp;'Cumulative distributions'!$A136)/COUNTIFS(Data!$M$2:$M$66, "&gt;0", Data!$D$2:$D$66, "Other")</f>
        <v>0.5</v>
      </c>
      <c r="S136" s="0" t="n">
        <f aca="false">COUNTIFS(Data!$H$2:$H$66, "&lt;2000", Data!$M$2:$M$66, "&lt;"&amp;'Cumulative distributions'!$A136)/COUNTIFS(Data!$M$2:$M$66, "&gt;0", Data!$H$2:$H$66, "&lt;2000")</f>
        <v>0.833333333333333</v>
      </c>
      <c r="T136" s="0" t="n">
        <f aca="false">COUNTIFS(Data!$H$2:$H$66, "&gt;1999", Data!$M$2:$M$66, "&lt;"&amp;'Cumulative distributions'!$A136)/COUNTIFS(Data!$M$2:$M$66, "&gt;0", Data!$H$2:$H$66, "&gt;1999")</f>
        <v>0.775</v>
      </c>
      <c r="V136" s="0" t="n">
        <f aca="false">COUNTIFS(Data!$AD$2:$AD$66, 1, Data!$H$2:$H$66, "&gt;1999", Data!$M$2:$M$66, "&lt;"&amp;'Cumulative distributions'!$A136)/COUNTIFS(Data!$M$2:$M$66, "&gt;0", Data!$AD$2:$AD$66, 1, Data!$H$2:$H$66, "&gt;1999")</f>
        <v>0.818181818181818</v>
      </c>
      <c r="W136" s="0" t="n">
        <f aca="false">COUNTIFS(Data!$AD$2:$AD$66, 0, Data!$H$2:$H$66, "&gt;1999", Data!$M$2:$M$66, "&lt;"&amp;'Cumulative distributions'!$A136)/COUNTIFS(Data!$M$2:$M$66, "&gt;0", Data!$AD$2:$AD$66, 0, Data!$H$2:$H$66, "&gt;1999")</f>
        <v>0.727272727272727</v>
      </c>
      <c r="AH136" s="0" t="n">
        <f aca="false">IF(AND(V136&gt;0.1, (NOT(V135&gt;0.1))), A136, AH135)</f>
        <v>2026</v>
      </c>
    </row>
    <row r="137" customFormat="false" ht="12" hidden="false" customHeight="false" outlineLevel="0" collapsed="false">
      <c r="A137" s="0" t="n">
        <v>2095</v>
      </c>
      <c r="B137" s="0" t="n">
        <f aca="false">COUNTIF(Data!$M$2:$M$66, "&lt;" &amp; A137)/COUNT(Data!$M$2:$M$66)</f>
        <v>0.793103448275862</v>
      </c>
      <c r="C137" s="0" t="n">
        <f aca="false">COUNTIF(Data!$L$2:$L$66, "&lt;" &amp; A137)/COUNT(Data!$L$2:$L$66)</f>
        <v>0.811320754716981</v>
      </c>
      <c r="E137" s="0" t="n">
        <f aca="false">COUNTIFS(Data!$D$2:$D$66, "AI", Data!$H$2:$H$66, "&lt;2000", Data!$M$2:$M$66, "&lt;"&amp;'Cumulative distributions'!$A137)/COUNTIFS(Data!$M$2:$M$66, "&gt;0", Data!$D$2:$D$66, "AI", Data!$H$2:$H$66, "&lt;2000")</f>
        <v>1</v>
      </c>
      <c r="F137" s="0" t="n">
        <f aca="false">COUNTIFS(Data!$D$2:$D$66, "AI", Data!$H$2:$H$66, "&gt;1999", Data!$M$2:$M$66, "&lt;"&amp;'Cumulative distributions'!$A137)/COUNTIFS(Data!$M$2:$M$66, "&gt;0", Data!$D$2:$D$66, "AI", Data!$H$2:$H$66, "&gt;1999")</f>
        <v>0.733333333333333</v>
      </c>
      <c r="G137" s="0" t="e">
        <f aca="false">COUNTIFS(Data!$D$2:$D$66, "AGI", Data!$H$2:$H$66, "&lt;2000", Data!$M$2:$M$66, "&lt;"&amp;'Cumulative distributions'!$A137)/COUNTIFS(Data!$M$2:$M$66, "&gt;0", Data!$D$2:$D$66, "AGI", Data!$H$2:$H$66, "&lt;2000")</f>
        <v>#DIV/0!</v>
      </c>
      <c r="H137" s="0" t="n">
        <f aca="false">COUNTIFS(Data!$D$2:$D$66, "AGI", Data!$H$2:$H$66, "&gt;1999", Data!$M$2:$M$66, "&lt;"&amp;'Cumulative distributions'!$A137)/COUNTIFS(Data!$M$2:$M$66, "&gt;0", Data!$D$2:$D$66, "AGI", Data!$H$2:$H$66, "&gt;1999")</f>
        <v>0.923076923076923</v>
      </c>
      <c r="I137" s="0" t="n">
        <f aca="false">COUNTIFS(Data!$D$2:$D$66, "Futurist", Data!$H$2:$H$66, "&lt;2000", Data!$M$2:$M$66, "&lt;"&amp;'Cumulative distributions'!$A137)/COUNTIFS(Data!$M$2:$M$66, "&gt;0", Data!$D$2:$D$66, "Futurist", Data!$H$2:$H$66, "&lt;2000")</f>
        <v>0.75</v>
      </c>
      <c r="J137" s="0" t="n">
        <f aca="false">COUNTIFS(Data!$D$2:$D$66, "Futurist", Data!$H$2:$H$66, "&gt;1999", Data!$M$2:$M$66, "&lt;"&amp;'Cumulative distributions'!$A137)/COUNTIFS(Data!$M$2:$M$66, "&gt;0", Data!$D$2:$D$66, "Futurist", Data!$H$2:$H$66, "&gt;1999")</f>
        <v>0.857142857142857</v>
      </c>
      <c r="K137" s="0" t="n">
        <f aca="false">COUNTIFS(Data!$D$2:$D$66, "Other", Data!$H$2:$H$66, "&lt;2000", Data!$M$2:$M$66, "&lt;"&amp;'Cumulative distributions'!$A137)/COUNTIFS(Data!$M$2:$M$66, "&gt;0", Data!$D$2:$D$66, "Other", Data!$H$2:$H$66, "&lt;2000")</f>
        <v>0.666666666666667</v>
      </c>
      <c r="L137" s="0" t="n">
        <f aca="false">COUNTIFS(Data!$D$2:$D$66, "Other", Data!$H$2:$H$66, "&gt;1999", Data!$M$2:$M$66, "&lt;"&amp;'Cumulative distributions'!$A137)/COUNTIFS(Data!$M$2:$M$66, "&gt;0", Data!$D$2:$D$66, "Other", Data!$H$2:$H$66, "&gt;1999")</f>
        <v>0.4</v>
      </c>
      <c r="N137" s="0" t="n">
        <f aca="false">COUNTIFS(Data!$D$2:$D$66, "AGI", Data!$M$2:$M$66, "&lt;"&amp;'Cumulative distributions'!$A137)/COUNTIFS(Data!$M$2:$M$66, "&gt;0", Data!$D$2:$D$66, "AGI")</f>
        <v>0.923076923076923</v>
      </c>
      <c r="O137" s="0" t="n">
        <f aca="false">COUNTIFS(Data!$D$2:$D$66, "AI", Data!$M$2:$M$66, "&lt;"&amp;'Cumulative distributions'!$A137)/COUNTIFS(Data!$M$2:$M$66, "&gt;0", Data!$D$2:$D$66, "AI")</f>
        <v>0.818181818181818</v>
      </c>
      <c r="P137" s="0" t="n">
        <f aca="false">COUNTIFS(Data!$D$2:$D$66, "Futurist", Data!$M$2:$M$66, "&lt;"&amp;'Cumulative distributions'!$A137)/COUNTIFS(Data!$M$2:$M$66, "&gt;0", Data!$D$2:$D$66, "Futurist")</f>
        <v>0.8</v>
      </c>
      <c r="Q137" s="0" t="n">
        <f aca="false">COUNTIFS(Data!$D$2:$D$66, "Other", Data!$M$2:$M$66, "&lt;"&amp;'Cumulative distributions'!$A137)/COUNTIFS(Data!$M$2:$M$66, "&gt;0", Data!$D$2:$D$66, "Other")</f>
        <v>0.5</v>
      </c>
      <c r="S137" s="0" t="n">
        <f aca="false">COUNTIFS(Data!$H$2:$H$66, "&lt;2000", Data!$M$2:$M$66, "&lt;"&amp;'Cumulative distributions'!$A137)/COUNTIFS(Data!$M$2:$M$66, "&gt;0", Data!$H$2:$H$66, "&lt;2000")</f>
        <v>0.833333333333333</v>
      </c>
      <c r="T137" s="0" t="n">
        <f aca="false">COUNTIFS(Data!$H$2:$H$66, "&gt;1999", Data!$M$2:$M$66, "&lt;"&amp;'Cumulative distributions'!$A137)/COUNTIFS(Data!$M$2:$M$66, "&gt;0", Data!$H$2:$H$66, "&gt;1999")</f>
        <v>0.775</v>
      </c>
      <c r="V137" s="0" t="n">
        <f aca="false">COUNTIFS(Data!$AD$2:$AD$66, 1, Data!$H$2:$H$66, "&gt;1999", Data!$M$2:$M$66, "&lt;"&amp;'Cumulative distributions'!$A137)/COUNTIFS(Data!$M$2:$M$66, "&gt;0", Data!$AD$2:$AD$66, 1, Data!$H$2:$H$66, "&gt;1999")</f>
        <v>0.818181818181818</v>
      </c>
      <c r="W137" s="0" t="n">
        <f aca="false">COUNTIFS(Data!$AD$2:$AD$66, 0, Data!$H$2:$H$66, "&gt;1999", Data!$M$2:$M$66, "&lt;"&amp;'Cumulative distributions'!$A137)/COUNTIFS(Data!$M$2:$M$66, "&gt;0", Data!$AD$2:$AD$66, 0, Data!$H$2:$H$66, "&gt;1999")</f>
        <v>0.727272727272727</v>
      </c>
      <c r="AH137" s="0" t="n">
        <f aca="false">IF(AND(V137&gt;0.1, (NOT(V136&gt;0.1))), A137, AH136)</f>
        <v>2026</v>
      </c>
    </row>
    <row r="138" customFormat="false" ht="12" hidden="false" customHeight="false" outlineLevel="0" collapsed="false">
      <c r="A138" s="0" t="n">
        <v>2096</v>
      </c>
      <c r="B138" s="0" t="n">
        <f aca="false">COUNTIF(Data!$M$2:$M$66, "&lt;" &amp; A138)/COUNT(Data!$M$2:$M$66)</f>
        <v>0.793103448275862</v>
      </c>
      <c r="C138" s="0" t="n">
        <f aca="false">COUNTIF(Data!$L$2:$L$66, "&lt;" &amp; A138)/COUNT(Data!$L$2:$L$66)</f>
        <v>0.830188679245283</v>
      </c>
      <c r="E138" s="0" t="n">
        <f aca="false">COUNTIFS(Data!$D$2:$D$66, "AI", Data!$H$2:$H$66, "&lt;2000", Data!$M$2:$M$66, "&lt;"&amp;'Cumulative distributions'!$A138)/COUNTIFS(Data!$M$2:$M$66, "&gt;0", Data!$D$2:$D$66, "AI", Data!$H$2:$H$66, "&lt;2000")</f>
        <v>1</v>
      </c>
      <c r="F138" s="0" t="n">
        <f aca="false">COUNTIFS(Data!$D$2:$D$66, "AI", Data!$H$2:$H$66, "&gt;1999", Data!$M$2:$M$66, "&lt;"&amp;'Cumulative distributions'!$A138)/COUNTIFS(Data!$M$2:$M$66, "&gt;0", Data!$D$2:$D$66, "AI", Data!$H$2:$H$66, "&gt;1999")</f>
        <v>0.733333333333333</v>
      </c>
      <c r="G138" s="0" t="e">
        <f aca="false">COUNTIFS(Data!$D$2:$D$66, "AGI", Data!$H$2:$H$66, "&lt;2000", Data!$M$2:$M$66, "&lt;"&amp;'Cumulative distributions'!$A138)/COUNTIFS(Data!$M$2:$M$66, "&gt;0", Data!$D$2:$D$66, "AGI", Data!$H$2:$H$66, "&lt;2000")</f>
        <v>#DIV/0!</v>
      </c>
      <c r="H138" s="0" t="n">
        <f aca="false">COUNTIFS(Data!$D$2:$D$66, "AGI", Data!$H$2:$H$66, "&gt;1999", Data!$M$2:$M$66, "&lt;"&amp;'Cumulative distributions'!$A138)/COUNTIFS(Data!$M$2:$M$66, "&gt;0", Data!$D$2:$D$66, "AGI", Data!$H$2:$H$66, "&gt;1999")</f>
        <v>0.923076923076923</v>
      </c>
      <c r="I138" s="0" t="n">
        <f aca="false">COUNTIFS(Data!$D$2:$D$66, "Futurist", Data!$H$2:$H$66, "&lt;2000", Data!$M$2:$M$66, "&lt;"&amp;'Cumulative distributions'!$A138)/COUNTIFS(Data!$M$2:$M$66, "&gt;0", Data!$D$2:$D$66, "Futurist", Data!$H$2:$H$66, "&lt;2000")</f>
        <v>0.75</v>
      </c>
      <c r="J138" s="0" t="n">
        <f aca="false">COUNTIFS(Data!$D$2:$D$66, "Futurist", Data!$H$2:$H$66, "&gt;1999", Data!$M$2:$M$66, "&lt;"&amp;'Cumulative distributions'!$A138)/COUNTIFS(Data!$M$2:$M$66, "&gt;0", Data!$D$2:$D$66, "Futurist", Data!$H$2:$H$66, "&gt;1999")</f>
        <v>0.857142857142857</v>
      </c>
      <c r="K138" s="0" t="n">
        <f aca="false">COUNTIFS(Data!$D$2:$D$66, "Other", Data!$H$2:$H$66, "&lt;2000", Data!$M$2:$M$66, "&lt;"&amp;'Cumulative distributions'!$A138)/COUNTIFS(Data!$M$2:$M$66, "&gt;0", Data!$D$2:$D$66, "Other", Data!$H$2:$H$66, "&lt;2000")</f>
        <v>0.666666666666667</v>
      </c>
      <c r="L138" s="0" t="n">
        <f aca="false">COUNTIFS(Data!$D$2:$D$66, "Other", Data!$H$2:$H$66, "&gt;1999", Data!$M$2:$M$66, "&lt;"&amp;'Cumulative distributions'!$A138)/COUNTIFS(Data!$M$2:$M$66, "&gt;0", Data!$D$2:$D$66, "Other", Data!$H$2:$H$66, "&gt;1999")</f>
        <v>0.4</v>
      </c>
      <c r="N138" s="0" t="n">
        <f aca="false">COUNTIFS(Data!$D$2:$D$66, "AGI", Data!$M$2:$M$66, "&lt;"&amp;'Cumulative distributions'!$A138)/COUNTIFS(Data!$M$2:$M$66, "&gt;0", Data!$D$2:$D$66, "AGI")</f>
        <v>0.923076923076923</v>
      </c>
      <c r="O138" s="0" t="n">
        <f aca="false">COUNTIFS(Data!$D$2:$D$66, "AI", Data!$M$2:$M$66, "&lt;"&amp;'Cumulative distributions'!$A138)/COUNTIFS(Data!$M$2:$M$66, "&gt;0", Data!$D$2:$D$66, "AI")</f>
        <v>0.818181818181818</v>
      </c>
      <c r="P138" s="0" t="n">
        <f aca="false">COUNTIFS(Data!$D$2:$D$66, "Futurist", Data!$M$2:$M$66, "&lt;"&amp;'Cumulative distributions'!$A138)/COUNTIFS(Data!$M$2:$M$66, "&gt;0", Data!$D$2:$D$66, "Futurist")</f>
        <v>0.8</v>
      </c>
      <c r="Q138" s="0" t="n">
        <f aca="false">COUNTIFS(Data!$D$2:$D$66, "Other", Data!$M$2:$M$66, "&lt;"&amp;'Cumulative distributions'!$A138)/COUNTIFS(Data!$M$2:$M$66, "&gt;0", Data!$D$2:$D$66, "Other")</f>
        <v>0.5</v>
      </c>
      <c r="S138" s="0" t="n">
        <f aca="false">COUNTIFS(Data!$H$2:$H$66, "&lt;2000", Data!$M$2:$M$66, "&lt;"&amp;'Cumulative distributions'!$A138)/COUNTIFS(Data!$M$2:$M$66, "&gt;0", Data!$H$2:$H$66, "&lt;2000")</f>
        <v>0.833333333333333</v>
      </c>
      <c r="T138" s="0" t="n">
        <f aca="false">COUNTIFS(Data!$H$2:$H$66, "&gt;1999", Data!$M$2:$M$66, "&lt;"&amp;'Cumulative distributions'!$A138)/COUNTIFS(Data!$M$2:$M$66, "&gt;0", Data!$H$2:$H$66, "&gt;1999")</f>
        <v>0.775</v>
      </c>
      <c r="V138" s="0" t="n">
        <f aca="false">COUNTIFS(Data!$AD$2:$AD$66, 1, Data!$H$2:$H$66, "&gt;1999", Data!$M$2:$M$66, "&lt;"&amp;'Cumulative distributions'!$A138)/COUNTIFS(Data!$M$2:$M$66, "&gt;0", Data!$AD$2:$AD$66, 1, Data!$H$2:$H$66, "&gt;1999")</f>
        <v>0.818181818181818</v>
      </c>
      <c r="W138" s="0" t="n">
        <f aca="false">COUNTIFS(Data!$AD$2:$AD$66, 0, Data!$H$2:$H$66, "&gt;1999", Data!$M$2:$M$66, "&lt;"&amp;'Cumulative distributions'!$A138)/COUNTIFS(Data!$M$2:$M$66, "&gt;0", Data!$AD$2:$AD$66, 0, Data!$H$2:$H$66, "&gt;1999")</f>
        <v>0.727272727272727</v>
      </c>
      <c r="AH138" s="0" t="n">
        <f aca="false">IF(AND(V138&gt;0.1, (NOT(V137&gt;0.1))), A138, AH137)</f>
        <v>2026</v>
      </c>
    </row>
    <row r="139" customFormat="false" ht="12" hidden="false" customHeight="false" outlineLevel="0" collapsed="false">
      <c r="A139" s="0" t="n">
        <v>2097</v>
      </c>
      <c r="B139" s="0" t="n">
        <f aca="false">COUNTIF(Data!$M$2:$M$66, "&lt;" &amp; A139)/COUNT(Data!$M$2:$M$66)</f>
        <v>0.793103448275862</v>
      </c>
      <c r="C139" s="0" t="n">
        <f aca="false">COUNTIF(Data!$L$2:$L$66, "&lt;" &amp; A139)/COUNT(Data!$L$2:$L$66)</f>
        <v>0.830188679245283</v>
      </c>
      <c r="E139" s="0" t="n">
        <f aca="false">COUNTIFS(Data!$D$2:$D$66, "AI", Data!$H$2:$H$66, "&lt;2000", Data!$M$2:$M$66, "&lt;"&amp;'Cumulative distributions'!$A139)/COUNTIFS(Data!$M$2:$M$66, "&gt;0", Data!$D$2:$D$66, "AI", Data!$H$2:$H$66, "&lt;2000")</f>
        <v>1</v>
      </c>
      <c r="F139" s="0" t="n">
        <f aca="false">COUNTIFS(Data!$D$2:$D$66, "AI", Data!$H$2:$H$66, "&gt;1999", Data!$M$2:$M$66, "&lt;"&amp;'Cumulative distributions'!$A139)/COUNTIFS(Data!$M$2:$M$66, "&gt;0", Data!$D$2:$D$66, "AI", Data!$H$2:$H$66, "&gt;1999")</f>
        <v>0.733333333333333</v>
      </c>
      <c r="G139" s="0" t="e">
        <f aca="false">COUNTIFS(Data!$D$2:$D$66, "AGI", Data!$H$2:$H$66, "&lt;2000", Data!$M$2:$M$66, "&lt;"&amp;'Cumulative distributions'!$A139)/COUNTIFS(Data!$M$2:$M$66, "&gt;0", Data!$D$2:$D$66, "AGI", Data!$H$2:$H$66, "&lt;2000")</f>
        <v>#DIV/0!</v>
      </c>
      <c r="H139" s="0" t="n">
        <f aca="false">COUNTIFS(Data!$D$2:$D$66, "AGI", Data!$H$2:$H$66, "&gt;1999", Data!$M$2:$M$66, "&lt;"&amp;'Cumulative distributions'!$A139)/COUNTIFS(Data!$M$2:$M$66, "&gt;0", Data!$D$2:$D$66, "AGI", Data!$H$2:$H$66, "&gt;1999")</f>
        <v>0.923076923076923</v>
      </c>
      <c r="I139" s="0" t="n">
        <f aca="false">COUNTIFS(Data!$D$2:$D$66, "Futurist", Data!$H$2:$H$66, "&lt;2000", Data!$M$2:$M$66, "&lt;"&amp;'Cumulative distributions'!$A139)/COUNTIFS(Data!$M$2:$M$66, "&gt;0", Data!$D$2:$D$66, "Futurist", Data!$H$2:$H$66, "&lt;2000")</f>
        <v>0.75</v>
      </c>
      <c r="J139" s="0" t="n">
        <f aca="false">COUNTIFS(Data!$D$2:$D$66, "Futurist", Data!$H$2:$H$66, "&gt;1999", Data!$M$2:$M$66, "&lt;"&amp;'Cumulative distributions'!$A139)/COUNTIFS(Data!$M$2:$M$66, "&gt;0", Data!$D$2:$D$66, "Futurist", Data!$H$2:$H$66, "&gt;1999")</f>
        <v>0.857142857142857</v>
      </c>
      <c r="K139" s="0" t="n">
        <f aca="false">COUNTIFS(Data!$D$2:$D$66, "Other", Data!$H$2:$H$66, "&lt;2000", Data!$M$2:$M$66, "&lt;"&amp;'Cumulative distributions'!$A139)/COUNTIFS(Data!$M$2:$M$66, "&gt;0", Data!$D$2:$D$66, "Other", Data!$H$2:$H$66, "&lt;2000")</f>
        <v>0.666666666666667</v>
      </c>
      <c r="L139" s="0" t="n">
        <f aca="false">COUNTIFS(Data!$D$2:$D$66, "Other", Data!$H$2:$H$66, "&gt;1999", Data!$M$2:$M$66, "&lt;"&amp;'Cumulative distributions'!$A139)/COUNTIFS(Data!$M$2:$M$66, "&gt;0", Data!$D$2:$D$66, "Other", Data!$H$2:$H$66, "&gt;1999")</f>
        <v>0.4</v>
      </c>
      <c r="N139" s="0" t="n">
        <f aca="false">COUNTIFS(Data!$D$2:$D$66, "AGI", Data!$M$2:$M$66, "&lt;"&amp;'Cumulative distributions'!$A139)/COUNTIFS(Data!$M$2:$M$66, "&gt;0", Data!$D$2:$D$66, "AGI")</f>
        <v>0.923076923076923</v>
      </c>
      <c r="O139" s="0" t="n">
        <f aca="false">COUNTIFS(Data!$D$2:$D$66, "AI", Data!$M$2:$M$66, "&lt;"&amp;'Cumulative distributions'!$A139)/COUNTIFS(Data!$M$2:$M$66, "&gt;0", Data!$D$2:$D$66, "AI")</f>
        <v>0.818181818181818</v>
      </c>
      <c r="P139" s="0" t="n">
        <f aca="false">COUNTIFS(Data!$D$2:$D$66, "Futurist", Data!$M$2:$M$66, "&lt;"&amp;'Cumulative distributions'!$A139)/COUNTIFS(Data!$M$2:$M$66, "&gt;0", Data!$D$2:$D$66, "Futurist")</f>
        <v>0.8</v>
      </c>
      <c r="Q139" s="0" t="n">
        <f aca="false">COUNTIFS(Data!$D$2:$D$66, "Other", Data!$M$2:$M$66, "&lt;"&amp;'Cumulative distributions'!$A139)/COUNTIFS(Data!$M$2:$M$66, "&gt;0", Data!$D$2:$D$66, "Other")</f>
        <v>0.5</v>
      </c>
      <c r="S139" s="0" t="n">
        <f aca="false">COUNTIFS(Data!$H$2:$H$66, "&lt;2000", Data!$M$2:$M$66, "&lt;"&amp;'Cumulative distributions'!$A139)/COUNTIFS(Data!$M$2:$M$66, "&gt;0", Data!$H$2:$H$66, "&lt;2000")</f>
        <v>0.833333333333333</v>
      </c>
      <c r="T139" s="0" t="n">
        <f aca="false">COUNTIFS(Data!$H$2:$H$66, "&gt;1999", Data!$M$2:$M$66, "&lt;"&amp;'Cumulative distributions'!$A139)/COUNTIFS(Data!$M$2:$M$66, "&gt;0", Data!$H$2:$H$66, "&gt;1999")</f>
        <v>0.775</v>
      </c>
      <c r="V139" s="0" t="n">
        <f aca="false">COUNTIFS(Data!$AD$2:$AD$66, 1, Data!$H$2:$H$66, "&gt;1999", Data!$M$2:$M$66, "&lt;"&amp;'Cumulative distributions'!$A139)/COUNTIFS(Data!$M$2:$M$66, "&gt;0", Data!$AD$2:$AD$66, 1, Data!$H$2:$H$66, "&gt;1999")</f>
        <v>0.818181818181818</v>
      </c>
      <c r="W139" s="0" t="n">
        <f aca="false">COUNTIFS(Data!$AD$2:$AD$66, 0, Data!$H$2:$H$66, "&gt;1999", Data!$M$2:$M$66, "&lt;"&amp;'Cumulative distributions'!$A139)/COUNTIFS(Data!$M$2:$M$66, "&gt;0", Data!$AD$2:$AD$66, 0, Data!$H$2:$H$66, "&gt;1999")</f>
        <v>0.727272727272727</v>
      </c>
      <c r="AH139" s="0" t="n">
        <f aca="false">IF(AND(V139&gt;0.1, (NOT(V138&gt;0.1))), A139, AH138)</f>
        <v>2026</v>
      </c>
    </row>
    <row r="140" customFormat="false" ht="12" hidden="false" customHeight="false" outlineLevel="0" collapsed="false">
      <c r="A140" s="0" t="n">
        <v>2098</v>
      </c>
      <c r="B140" s="0" t="n">
        <f aca="false">COUNTIF(Data!$M$2:$M$66, "&lt;" &amp; A140)/COUNT(Data!$M$2:$M$66)</f>
        <v>0.793103448275862</v>
      </c>
      <c r="C140" s="0" t="n">
        <f aca="false">COUNTIF(Data!$L$2:$L$66, "&lt;" &amp; A140)/COUNT(Data!$L$2:$L$66)</f>
        <v>0.830188679245283</v>
      </c>
      <c r="E140" s="0" t="n">
        <f aca="false">COUNTIFS(Data!$D$2:$D$66, "AI", Data!$H$2:$H$66, "&lt;2000", Data!$M$2:$M$66, "&lt;"&amp;'Cumulative distributions'!$A140)/COUNTIFS(Data!$M$2:$M$66, "&gt;0", Data!$D$2:$D$66, "AI", Data!$H$2:$H$66, "&lt;2000")</f>
        <v>1</v>
      </c>
      <c r="F140" s="0" t="n">
        <f aca="false">COUNTIFS(Data!$D$2:$D$66, "AI", Data!$H$2:$H$66, "&gt;1999", Data!$M$2:$M$66, "&lt;"&amp;'Cumulative distributions'!$A140)/COUNTIFS(Data!$M$2:$M$66, "&gt;0", Data!$D$2:$D$66, "AI", Data!$H$2:$H$66, "&gt;1999")</f>
        <v>0.733333333333333</v>
      </c>
      <c r="G140" s="0" t="e">
        <f aca="false">COUNTIFS(Data!$D$2:$D$66, "AGI", Data!$H$2:$H$66, "&lt;2000", Data!$M$2:$M$66, "&lt;"&amp;'Cumulative distributions'!$A140)/COUNTIFS(Data!$M$2:$M$66, "&gt;0", Data!$D$2:$D$66, "AGI", Data!$H$2:$H$66, "&lt;2000")</f>
        <v>#DIV/0!</v>
      </c>
      <c r="H140" s="0" t="n">
        <f aca="false">COUNTIFS(Data!$D$2:$D$66, "AGI", Data!$H$2:$H$66, "&gt;1999", Data!$M$2:$M$66, "&lt;"&amp;'Cumulative distributions'!$A140)/COUNTIFS(Data!$M$2:$M$66, "&gt;0", Data!$D$2:$D$66, "AGI", Data!$H$2:$H$66, "&gt;1999")</f>
        <v>0.923076923076923</v>
      </c>
      <c r="I140" s="0" t="n">
        <f aca="false">COUNTIFS(Data!$D$2:$D$66, "Futurist", Data!$H$2:$H$66, "&lt;2000", Data!$M$2:$M$66, "&lt;"&amp;'Cumulative distributions'!$A140)/COUNTIFS(Data!$M$2:$M$66, "&gt;0", Data!$D$2:$D$66, "Futurist", Data!$H$2:$H$66, "&lt;2000")</f>
        <v>0.75</v>
      </c>
      <c r="J140" s="0" t="n">
        <f aca="false">COUNTIFS(Data!$D$2:$D$66, "Futurist", Data!$H$2:$H$66, "&gt;1999", Data!$M$2:$M$66, "&lt;"&amp;'Cumulative distributions'!$A140)/COUNTIFS(Data!$M$2:$M$66, "&gt;0", Data!$D$2:$D$66, "Futurist", Data!$H$2:$H$66, "&gt;1999")</f>
        <v>0.857142857142857</v>
      </c>
      <c r="K140" s="0" t="n">
        <f aca="false">COUNTIFS(Data!$D$2:$D$66, "Other", Data!$H$2:$H$66, "&lt;2000", Data!$M$2:$M$66, "&lt;"&amp;'Cumulative distributions'!$A140)/COUNTIFS(Data!$M$2:$M$66, "&gt;0", Data!$D$2:$D$66, "Other", Data!$H$2:$H$66, "&lt;2000")</f>
        <v>0.666666666666667</v>
      </c>
      <c r="L140" s="0" t="n">
        <f aca="false">COUNTIFS(Data!$D$2:$D$66, "Other", Data!$H$2:$H$66, "&gt;1999", Data!$M$2:$M$66, "&lt;"&amp;'Cumulative distributions'!$A140)/COUNTIFS(Data!$M$2:$M$66, "&gt;0", Data!$D$2:$D$66, "Other", Data!$H$2:$H$66, "&gt;1999")</f>
        <v>0.4</v>
      </c>
      <c r="N140" s="0" t="n">
        <f aca="false">COUNTIFS(Data!$D$2:$D$66, "AGI", Data!$M$2:$M$66, "&lt;"&amp;'Cumulative distributions'!$A140)/COUNTIFS(Data!$M$2:$M$66, "&gt;0", Data!$D$2:$D$66, "AGI")</f>
        <v>0.923076923076923</v>
      </c>
      <c r="O140" s="0" t="n">
        <f aca="false">COUNTIFS(Data!$D$2:$D$66, "AI", Data!$M$2:$M$66, "&lt;"&amp;'Cumulative distributions'!$A140)/COUNTIFS(Data!$M$2:$M$66, "&gt;0", Data!$D$2:$D$66, "AI")</f>
        <v>0.818181818181818</v>
      </c>
      <c r="P140" s="0" t="n">
        <f aca="false">COUNTIFS(Data!$D$2:$D$66, "Futurist", Data!$M$2:$M$66, "&lt;"&amp;'Cumulative distributions'!$A140)/COUNTIFS(Data!$M$2:$M$66, "&gt;0", Data!$D$2:$D$66, "Futurist")</f>
        <v>0.8</v>
      </c>
      <c r="Q140" s="0" t="n">
        <f aca="false">COUNTIFS(Data!$D$2:$D$66, "Other", Data!$M$2:$M$66, "&lt;"&amp;'Cumulative distributions'!$A140)/COUNTIFS(Data!$M$2:$M$66, "&gt;0", Data!$D$2:$D$66, "Other")</f>
        <v>0.5</v>
      </c>
      <c r="S140" s="0" t="n">
        <f aca="false">COUNTIFS(Data!$H$2:$H$66, "&lt;2000", Data!$M$2:$M$66, "&lt;"&amp;'Cumulative distributions'!$A140)/COUNTIFS(Data!$M$2:$M$66, "&gt;0", Data!$H$2:$H$66, "&lt;2000")</f>
        <v>0.833333333333333</v>
      </c>
      <c r="T140" s="0" t="n">
        <f aca="false">COUNTIFS(Data!$H$2:$H$66, "&gt;1999", Data!$M$2:$M$66, "&lt;"&amp;'Cumulative distributions'!$A140)/COUNTIFS(Data!$M$2:$M$66, "&gt;0", Data!$H$2:$H$66, "&gt;1999")</f>
        <v>0.775</v>
      </c>
      <c r="V140" s="0" t="n">
        <f aca="false">COUNTIFS(Data!$AD$2:$AD$66, 1, Data!$H$2:$H$66, "&gt;1999", Data!$M$2:$M$66, "&lt;"&amp;'Cumulative distributions'!$A140)/COUNTIFS(Data!$M$2:$M$66, "&gt;0", Data!$AD$2:$AD$66, 1, Data!$H$2:$H$66, "&gt;1999")</f>
        <v>0.818181818181818</v>
      </c>
      <c r="W140" s="0" t="n">
        <f aca="false">COUNTIFS(Data!$AD$2:$AD$66, 0, Data!$H$2:$H$66, "&gt;1999", Data!$M$2:$M$66, "&lt;"&amp;'Cumulative distributions'!$A140)/COUNTIFS(Data!$M$2:$M$66, "&gt;0", Data!$AD$2:$AD$66, 0, Data!$H$2:$H$66, "&gt;1999")</f>
        <v>0.727272727272727</v>
      </c>
      <c r="AH140" s="0" t="n">
        <f aca="false">IF(AND(V140&gt;0.1, (NOT(V139&gt;0.1))), A140, AH139)</f>
        <v>2026</v>
      </c>
    </row>
    <row r="141" customFormat="false" ht="12" hidden="false" customHeight="false" outlineLevel="0" collapsed="false">
      <c r="A141" s="0" t="n">
        <v>2099</v>
      </c>
      <c r="B141" s="0" t="n">
        <f aca="false">COUNTIF(Data!$M$2:$M$66, "&lt;" &amp; A141)/COUNT(Data!$M$2:$M$66)</f>
        <v>0.793103448275862</v>
      </c>
      <c r="C141" s="0" t="n">
        <f aca="false">COUNTIF(Data!$L$2:$L$66, "&lt;" &amp; A141)/COUNT(Data!$L$2:$L$66)</f>
        <v>0.830188679245283</v>
      </c>
      <c r="E141" s="0" t="n">
        <f aca="false">COUNTIFS(Data!$D$2:$D$66, "AI", Data!$H$2:$H$66, "&lt;2000", Data!$M$2:$M$66, "&lt;"&amp;'Cumulative distributions'!$A141)/COUNTIFS(Data!$M$2:$M$66, "&gt;0", Data!$D$2:$D$66, "AI", Data!$H$2:$H$66, "&lt;2000")</f>
        <v>1</v>
      </c>
      <c r="F141" s="0" t="n">
        <f aca="false">COUNTIFS(Data!$D$2:$D$66, "AI", Data!$H$2:$H$66, "&gt;1999", Data!$M$2:$M$66, "&lt;"&amp;'Cumulative distributions'!$A141)/COUNTIFS(Data!$M$2:$M$66, "&gt;0", Data!$D$2:$D$66, "AI", Data!$H$2:$H$66, "&gt;1999")</f>
        <v>0.733333333333333</v>
      </c>
      <c r="G141" s="0" t="e">
        <f aca="false">COUNTIFS(Data!$D$2:$D$66, "AGI", Data!$H$2:$H$66, "&lt;2000", Data!$M$2:$M$66, "&lt;"&amp;'Cumulative distributions'!$A141)/COUNTIFS(Data!$M$2:$M$66, "&gt;0", Data!$D$2:$D$66, "AGI", Data!$H$2:$H$66, "&lt;2000")</f>
        <v>#DIV/0!</v>
      </c>
      <c r="H141" s="0" t="n">
        <f aca="false">COUNTIFS(Data!$D$2:$D$66, "AGI", Data!$H$2:$H$66, "&gt;1999", Data!$M$2:$M$66, "&lt;"&amp;'Cumulative distributions'!$A141)/COUNTIFS(Data!$M$2:$M$66, "&gt;0", Data!$D$2:$D$66, "AGI", Data!$H$2:$H$66, "&gt;1999")</f>
        <v>0.923076923076923</v>
      </c>
      <c r="I141" s="0" t="n">
        <f aca="false">COUNTIFS(Data!$D$2:$D$66, "Futurist", Data!$H$2:$H$66, "&lt;2000", Data!$M$2:$M$66, "&lt;"&amp;'Cumulative distributions'!$A141)/COUNTIFS(Data!$M$2:$M$66, "&gt;0", Data!$D$2:$D$66, "Futurist", Data!$H$2:$H$66, "&lt;2000")</f>
        <v>0.75</v>
      </c>
      <c r="J141" s="0" t="n">
        <f aca="false">COUNTIFS(Data!$D$2:$D$66, "Futurist", Data!$H$2:$H$66, "&gt;1999", Data!$M$2:$M$66, "&lt;"&amp;'Cumulative distributions'!$A141)/COUNTIFS(Data!$M$2:$M$66, "&gt;0", Data!$D$2:$D$66, "Futurist", Data!$H$2:$H$66, "&gt;1999")</f>
        <v>0.857142857142857</v>
      </c>
      <c r="K141" s="0" t="n">
        <f aca="false">COUNTIFS(Data!$D$2:$D$66, "Other", Data!$H$2:$H$66, "&lt;2000", Data!$M$2:$M$66, "&lt;"&amp;'Cumulative distributions'!$A141)/COUNTIFS(Data!$M$2:$M$66, "&gt;0", Data!$D$2:$D$66, "Other", Data!$H$2:$H$66, "&lt;2000")</f>
        <v>0.666666666666667</v>
      </c>
      <c r="L141" s="0" t="n">
        <f aca="false">COUNTIFS(Data!$D$2:$D$66, "Other", Data!$H$2:$H$66, "&gt;1999", Data!$M$2:$M$66, "&lt;"&amp;'Cumulative distributions'!$A141)/COUNTIFS(Data!$M$2:$M$66, "&gt;0", Data!$D$2:$D$66, "Other", Data!$H$2:$H$66, "&gt;1999")</f>
        <v>0.4</v>
      </c>
      <c r="N141" s="0" t="n">
        <f aca="false">COUNTIFS(Data!$D$2:$D$66, "AGI", Data!$M$2:$M$66, "&lt;"&amp;'Cumulative distributions'!$A141)/COUNTIFS(Data!$M$2:$M$66, "&gt;0", Data!$D$2:$D$66, "AGI")</f>
        <v>0.923076923076923</v>
      </c>
      <c r="O141" s="0" t="n">
        <f aca="false">COUNTIFS(Data!$D$2:$D$66, "AI", Data!$M$2:$M$66, "&lt;"&amp;'Cumulative distributions'!$A141)/COUNTIFS(Data!$M$2:$M$66, "&gt;0", Data!$D$2:$D$66, "AI")</f>
        <v>0.818181818181818</v>
      </c>
      <c r="P141" s="0" t="n">
        <f aca="false">COUNTIFS(Data!$D$2:$D$66, "Futurist", Data!$M$2:$M$66, "&lt;"&amp;'Cumulative distributions'!$A141)/COUNTIFS(Data!$M$2:$M$66, "&gt;0", Data!$D$2:$D$66, "Futurist")</f>
        <v>0.8</v>
      </c>
      <c r="Q141" s="0" t="n">
        <f aca="false">COUNTIFS(Data!$D$2:$D$66, "Other", Data!$M$2:$M$66, "&lt;"&amp;'Cumulative distributions'!$A141)/COUNTIFS(Data!$M$2:$M$66, "&gt;0", Data!$D$2:$D$66, "Other")</f>
        <v>0.5</v>
      </c>
      <c r="S141" s="0" t="n">
        <f aca="false">COUNTIFS(Data!$H$2:$H$66, "&lt;2000", Data!$M$2:$M$66, "&lt;"&amp;'Cumulative distributions'!$A141)/COUNTIFS(Data!$M$2:$M$66, "&gt;0", Data!$H$2:$H$66, "&lt;2000")</f>
        <v>0.833333333333333</v>
      </c>
      <c r="T141" s="0" t="n">
        <f aca="false">COUNTIFS(Data!$H$2:$H$66, "&gt;1999", Data!$M$2:$M$66, "&lt;"&amp;'Cumulative distributions'!$A141)/COUNTIFS(Data!$M$2:$M$66, "&gt;0", Data!$H$2:$H$66, "&gt;1999")</f>
        <v>0.775</v>
      </c>
      <c r="V141" s="0" t="n">
        <f aca="false">COUNTIFS(Data!$AD$2:$AD$66, 1, Data!$H$2:$H$66, "&gt;1999", Data!$M$2:$M$66, "&lt;"&amp;'Cumulative distributions'!$A141)/COUNTIFS(Data!$M$2:$M$66, "&gt;0", Data!$AD$2:$AD$66, 1, Data!$H$2:$H$66, "&gt;1999")</f>
        <v>0.818181818181818</v>
      </c>
      <c r="W141" s="0" t="n">
        <f aca="false">COUNTIFS(Data!$AD$2:$AD$66, 0, Data!$H$2:$H$66, "&gt;1999", Data!$M$2:$M$66, "&lt;"&amp;'Cumulative distributions'!$A141)/COUNTIFS(Data!$M$2:$M$66, "&gt;0", Data!$AD$2:$AD$66, 0, Data!$H$2:$H$66, "&gt;1999")</f>
        <v>0.727272727272727</v>
      </c>
      <c r="AH141" s="0" t="n">
        <f aca="false">IF(AND(V141&gt;0.1, (NOT(V140&gt;0.1))), A141, AH140)</f>
        <v>2026</v>
      </c>
    </row>
    <row r="142" customFormat="false" ht="12" hidden="false" customHeight="false" outlineLevel="0" collapsed="false">
      <c r="A142" s="0" t="n">
        <v>2100</v>
      </c>
      <c r="B142" s="0" t="n">
        <f aca="false">COUNTIF(Data!$M$2:$M$66, "&lt;" &amp; A142)/COUNT(Data!$M$2:$M$66)</f>
        <v>0.793103448275862</v>
      </c>
      <c r="C142" s="0" t="n">
        <f aca="false">COUNTIF(Data!$L$2:$L$66, "&lt;" &amp; A142)/COUNT(Data!$L$2:$L$66)</f>
        <v>0.830188679245283</v>
      </c>
      <c r="E142" s="0" t="n">
        <f aca="false">COUNTIFS(Data!$D$2:$D$66, "AI", Data!$H$2:$H$66, "&lt;2000", Data!$M$2:$M$66, "&lt;"&amp;'Cumulative distributions'!$A142)/COUNTIFS(Data!$M$2:$M$66, "&gt;0", Data!$D$2:$D$66, "AI", Data!$H$2:$H$66, "&lt;2000")</f>
        <v>1</v>
      </c>
      <c r="F142" s="0" t="n">
        <f aca="false">COUNTIFS(Data!$D$2:$D$66, "AI", Data!$H$2:$H$66, "&gt;1999", Data!$M$2:$M$66, "&lt;"&amp;'Cumulative distributions'!$A142)/COUNTIFS(Data!$M$2:$M$66, "&gt;0", Data!$D$2:$D$66, "AI", Data!$H$2:$H$66, "&gt;1999")</f>
        <v>0.733333333333333</v>
      </c>
      <c r="G142" s="0" t="e">
        <f aca="false">COUNTIFS(Data!$D$2:$D$66, "AGI", Data!$H$2:$H$66, "&lt;2000", Data!$M$2:$M$66, "&lt;"&amp;'Cumulative distributions'!$A142)/COUNTIFS(Data!$M$2:$M$66, "&gt;0", Data!$D$2:$D$66, "AGI", Data!$H$2:$H$66, "&lt;2000")</f>
        <v>#DIV/0!</v>
      </c>
      <c r="H142" s="0" t="n">
        <f aca="false">COUNTIFS(Data!$D$2:$D$66, "AGI", Data!$H$2:$H$66, "&gt;1999", Data!$M$2:$M$66, "&lt;"&amp;'Cumulative distributions'!$A142)/COUNTIFS(Data!$M$2:$M$66, "&gt;0", Data!$D$2:$D$66, "AGI", Data!$H$2:$H$66, "&gt;1999")</f>
        <v>0.923076923076923</v>
      </c>
      <c r="I142" s="0" t="n">
        <f aca="false">COUNTIFS(Data!$D$2:$D$66, "Futurist", Data!$H$2:$H$66, "&lt;2000", Data!$M$2:$M$66, "&lt;"&amp;'Cumulative distributions'!$A142)/COUNTIFS(Data!$M$2:$M$66, "&gt;0", Data!$D$2:$D$66, "Futurist", Data!$H$2:$H$66, "&lt;2000")</f>
        <v>0.75</v>
      </c>
      <c r="J142" s="0" t="n">
        <f aca="false">COUNTIFS(Data!$D$2:$D$66, "Futurist", Data!$H$2:$H$66, "&gt;1999", Data!$M$2:$M$66, "&lt;"&amp;'Cumulative distributions'!$A142)/COUNTIFS(Data!$M$2:$M$66, "&gt;0", Data!$D$2:$D$66, "Futurist", Data!$H$2:$H$66, "&gt;1999")</f>
        <v>0.857142857142857</v>
      </c>
      <c r="K142" s="0" t="n">
        <f aca="false">COUNTIFS(Data!$D$2:$D$66, "Other", Data!$H$2:$H$66, "&lt;2000", Data!$M$2:$M$66, "&lt;"&amp;'Cumulative distributions'!$A142)/COUNTIFS(Data!$M$2:$M$66, "&gt;0", Data!$D$2:$D$66, "Other", Data!$H$2:$H$66, "&lt;2000")</f>
        <v>0.666666666666667</v>
      </c>
      <c r="L142" s="0" t="n">
        <f aca="false">COUNTIFS(Data!$D$2:$D$66, "Other", Data!$H$2:$H$66, "&gt;1999", Data!$M$2:$M$66, "&lt;"&amp;'Cumulative distributions'!$A142)/COUNTIFS(Data!$M$2:$M$66, "&gt;0", Data!$D$2:$D$66, "Other", Data!$H$2:$H$66, "&gt;1999")</f>
        <v>0.4</v>
      </c>
      <c r="N142" s="0" t="n">
        <f aca="false">COUNTIFS(Data!$D$2:$D$66, "AGI", Data!$M$2:$M$66, "&lt;"&amp;'Cumulative distributions'!$A142)/COUNTIFS(Data!$M$2:$M$66, "&gt;0", Data!$D$2:$D$66, "AGI")</f>
        <v>0.923076923076923</v>
      </c>
      <c r="O142" s="0" t="n">
        <f aca="false">COUNTIFS(Data!$D$2:$D$66, "AI", Data!$M$2:$M$66, "&lt;"&amp;'Cumulative distributions'!$A142)/COUNTIFS(Data!$M$2:$M$66, "&gt;0", Data!$D$2:$D$66, "AI")</f>
        <v>0.818181818181818</v>
      </c>
      <c r="P142" s="0" t="n">
        <f aca="false">COUNTIFS(Data!$D$2:$D$66, "Futurist", Data!$M$2:$M$66, "&lt;"&amp;'Cumulative distributions'!$A142)/COUNTIFS(Data!$M$2:$M$66, "&gt;0", Data!$D$2:$D$66, "Futurist")</f>
        <v>0.8</v>
      </c>
      <c r="Q142" s="0" t="n">
        <f aca="false">COUNTIFS(Data!$D$2:$D$66, "Other", Data!$M$2:$M$66, "&lt;"&amp;'Cumulative distributions'!$A142)/COUNTIFS(Data!$M$2:$M$66, "&gt;0", Data!$D$2:$D$66, "Other")</f>
        <v>0.5</v>
      </c>
      <c r="S142" s="0" t="n">
        <f aca="false">COUNTIFS(Data!$H$2:$H$66, "&lt;2000", Data!$M$2:$M$66, "&lt;"&amp;'Cumulative distributions'!$A142)/COUNTIFS(Data!$M$2:$M$66, "&gt;0", Data!$H$2:$H$66, "&lt;2000")</f>
        <v>0.833333333333333</v>
      </c>
      <c r="T142" s="0" t="n">
        <f aca="false">COUNTIFS(Data!$H$2:$H$66, "&gt;1999", Data!$M$2:$M$66, "&lt;"&amp;'Cumulative distributions'!$A142)/COUNTIFS(Data!$M$2:$M$66, "&gt;0", Data!$H$2:$H$66, "&gt;1999")</f>
        <v>0.775</v>
      </c>
      <c r="V142" s="0" t="n">
        <f aca="false">COUNTIFS(Data!$AD$2:$AD$66, 1, Data!$H$2:$H$66, "&gt;1999", Data!$M$2:$M$66, "&lt;"&amp;'Cumulative distributions'!$A142)/COUNTIFS(Data!$M$2:$M$66, "&gt;0", Data!$AD$2:$AD$66, 1, Data!$H$2:$H$66, "&gt;1999")</f>
        <v>0.818181818181818</v>
      </c>
      <c r="W142" s="0" t="n">
        <f aca="false">COUNTIFS(Data!$AD$2:$AD$66, 0, Data!$H$2:$H$66, "&gt;1999", Data!$M$2:$M$66, "&lt;"&amp;'Cumulative distributions'!$A142)/COUNTIFS(Data!$M$2:$M$66, "&gt;0", Data!$AD$2:$AD$66, 0, Data!$H$2:$H$66, "&gt;1999")</f>
        <v>0.727272727272727</v>
      </c>
      <c r="AH142" s="0" t="n">
        <f aca="false">IF(AND(V142&gt;0.1, (NOT(V141&gt;0.1))), A142, AH141)</f>
        <v>2026</v>
      </c>
    </row>
    <row r="143" customFormat="false" ht="12" hidden="false" customHeight="false" outlineLevel="0" collapsed="false">
      <c r="A143" s="0" t="n">
        <v>2101</v>
      </c>
      <c r="B143" s="0" t="n">
        <f aca="false">COUNTIF(Data!$M$2:$M$66, "&lt;" &amp; A143)/COUNT(Data!$M$2:$M$66)</f>
        <v>0.827586206896552</v>
      </c>
      <c r="C143" s="0" t="n">
        <f aca="false">COUNTIF(Data!$L$2:$L$66, "&lt;" &amp; A143)/COUNT(Data!$L$2:$L$66)</f>
        <v>0.849056603773585</v>
      </c>
      <c r="E143" s="0" t="n">
        <f aca="false">COUNTIFS(Data!$D$2:$D$66, "AI", Data!$H$2:$H$66, "&lt;2000", Data!$M$2:$M$66, "&lt;"&amp;'Cumulative distributions'!$A143)/COUNTIFS(Data!$M$2:$M$66, "&gt;0", Data!$D$2:$D$66, "AI", Data!$H$2:$H$66, "&lt;2000")</f>
        <v>1</v>
      </c>
      <c r="F143" s="0" t="n">
        <f aca="false">COUNTIFS(Data!$D$2:$D$66, "AI", Data!$H$2:$H$66, "&gt;1999", Data!$M$2:$M$66, "&lt;"&amp;'Cumulative distributions'!$A143)/COUNTIFS(Data!$M$2:$M$66, "&gt;0", Data!$D$2:$D$66, "AI", Data!$H$2:$H$66, "&gt;1999")</f>
        <v>0.8</v>
      </c>
      <c r="G143" s="0" t="e">
        <f aca="false">COUNTIFS(Data!$D$2:$D$66, "AGI", Data!$H$2:$H$66, "&lt;2000", Data!$M$2:$M$66, "&lt;"&amp;'Cumulative distributions'!$A143)/COUNTIFS(Data!$M$2:$M$66, "&gt;0", Data!$D$2:$D$66, "AGI", Data!$H$2:$H$66, "&lt;2000")</f>
        <v>#DIV/0!</v>
      </c>
      <c r="H143" s="0" t="n">
        <f aca="false">COUNTIFS(Data!$D$2:$D$66, "AGI", Data!$H$2:$H$66, "&gt;1999", Data!$M$2:$M$66, "&lt;"&amp;'Cumulative distributions'!$A143)/COUNTIFS(Data!$M$2:$M$66, "&gt;0", Data!$D$2:$D$66, "AGI", Data!$H$2:$H$66, "&gt;1999")</f>
        <v>0.923076923076923</v>
      </c>
      <c r="I143" s="0" t="n">
        <f aca="false">COUNTIFS(Data!$D$2:$D$66, "Futurist", Data!$H$2:$H$66, "&lt;2000", Data!$M$2:$M$66, "&lt;"&amp;'Cumulative distributions'!$A143)/COUNTIFS(Data!$M$2:$M$66, "&gt;0", Data!$D$2:$D$66, "Futurist", Data!$H$2:$H$66, "&lt;2000")</f>
        <v>0.75</v>
      </c>
      <c r="J143" s="0" t="n">
        <f aca="false">COUNTIFS(Data!$D$2:$D$66, "Futurist", Data!$H$2:$H$66, "&gt;1999", Data!$M$2:$M$66, "&lt;"&amp;'Cumulative distributions'!$A143)/COUNTIFS(Data!$M$2:$M$66, "&gt;0", Data!$D$2:$D$66, "Futurist", Data!$H$2:$H$66, "&gt;1999")</f>
        <v>0.857142857142857</v>
      </c>
      <c r="K143" s="0" t="n">
        <f aca="false">COUNTIFS(Data!$D$2:$D$66, "Other", Data!$H$2:$H$66, "&lt;2000", Data!$M$2:$M$66, "&lt;"&amp;'Cumulative distributions'!$A143)/COUNTIFS(Data!$M$2:$M$66, "&gt;0", Data!$D$2:$D$66, "Other", Data!$H$2:$H$66, "&lt;2000")</f>
        <v>0.666666666666667</v>
      </c>
      <c r="L143" s="0" t="n">
        <f aca="false">COUNTIFS(Data!$D$2:$D$66, "Other", Data!$H$2:$H$66, "&gt;1999", Data!$M$2:$M$66, "&lt;"&amp;'Cumulative distributions'!$A143)/COUNTIFS(Data!$M$2:$M$66, "&gt;0", Data!$D$2:$D$66, "Other", Data!$H$2:$H$66, "&gt;1999")</f>
        <v>0.6</v>
      </c>
      <c r="N143" s="0" t="n">
        <f aca="false">COUNTIFS(Data!$D$2:$D$66, "AGI", Data!$M$2:$M$66, "&lt;"&amp;'Cumulative distributions'!$A143)/COUNTIFS(Data!$M$2:$M$66, "&gt;0", Data!$D$2:$D$66, "AGI")</f>
        <v>0.923076923076923</v>
      </c>
      <c r="O143" s="0" t="n">
        <f aca="false">COUNTIFS(Data!$D$2:$D$66, "AI", Data!$M$2:$M$66, "&lt;"&amp;'Cumulative distributions'!$A143)/COUNTIFS(Data!$M$2:$M$66, "&gt;0", Data!$D$2:$D$66, "AI")</f>
        <v>0.863636363636364</v>
      </c>
      <c r="P143" s="0" t="n">
        <f aca="false">COUNTIFS(Data!$D$2:$D$66, "Futurist", Data!$M$2:$M$66, "&lt;"&amp;'Cumulative distributions'!$A143)/COUNTIFS(Data!$M$2:$M$66, "&gt;0", Data!$D$2:$D$66, "Futurist")</f>
        <v>0.8</v>
      </c>
      <c r="Q143" s="0" t="n">
        <f aca="false">COUNTIFS(Data!$D$2:$D$66, "Other", Data!$M$2:$M$66, "&lt;"&amp;'Cumulative distributions'!$A143)/COUNTIFS(Data!$M$2:$M$66, "&gt;0", Data!$D$2:$D$66, "Other")</f>
        <v>0.625</v>
      </c>
      <c r="S143" s="0" t="n">
        <f aca="false">COUNTIFS(Data!$H$2:$H$66, "&lt;2000", Data!$M$2:$M$66, "&lt;"&amp;'Cumulative distributions'!$A143)/COUNTIFS(Data!$M$2:$M$66, "&gt;0", Data!$H$2:$H$66, "&lt;2000")</f>
        <v>0.833333333333333</v>
      </c>
      <c r="T143" s="0" t="n">
        <f aca="false">COUNTIFS(Data!$H$2:$H$66, "&gt;1999", Data!$M$2:$M$66, "&lt;"&amp;'Cumulative distributions'!$A143)/COUNTIFS(Data!$M$2:$M$66, "&gt;0", Data!$H$2:$H$66, "&gt;1999")</f>
        <v>0.825</v>
      </c>
      <c r="V143" s="0" t="n">
        <f aca="false">COUNTIFS(Data!$AD$2:$AD$66, 1, Data!$H$2:$H$66, "&gt;1999", Data!$M$2:$M$66, "&lt;"&amp;'Cumulative distributions'!$A143)/COUNTIFS(Data!$M$2:$M$66, "&gt;0", Data!$AD$2:$AD$66, 1, Data!$H$2:$H$66, "&gt;1999")</f>
        <v>0.909090909090909</v>
      </c>
      <c r="W143" s="0" t="n">
        <f aca="false">COUNTIFS(Data!$AD$2:$AD$66, 0, Data!$H$2:$H$66, "&gt;1999", Data!$M$2:$M$66, "&lt;"&amp;'Cumulative distributions'!$A143)/COUNTIFS(Data!$M$2:$M$66, "&gt;0", Data!$AD$2:$AD$66, 0, Data!$H$2:$H$66, "&gt;1999")</f>
        <v>0.727272727272727</v>
      </c>
      <c r="AH143" s="0" t="n">
        <f aca="false">IF(AND(V143&gt;0.1, (NOT(V142&gt;0.1))), A143, AH142)</f>
        <v>2026</v>
      </c>
    </row>
    <row r="144" customFormat="false" ht="12" hidden="false" customHeight="false" outlineLevel="0" collapsed="false">
      <c r="A144" s="0" t="n">
        <v>2102</v>
      </c>
      <c r="B144" s="0" t="n">
        <f aca="false">COUNTIF(Data!$M$2:$M$66, "&lt;" &amp; A144)/COUNT(Data!$M$2:$M$66)</f>
        <v>0.862068965517241</v>
      </c>
      <c r="C144" s="0" t="n">
        <f aca="false">COUNTIF(Data!$L$2:$L$66, "&lt;" &amp; A144)/COUNT(Data!$L$2:$L$66)</f>
        <v>0.849056603773585</v>
      </c>
      <c r="E144" s="0" t="n">
        <f aca="false">COUNTIFS(Data!$D$2:$D$66, "AI", Data!$H$2:$H$66, "&lt;2000", Data!$M$2:$M$66, "&lt;"&amp;'Cumulative distributions'!$A144)/COUNTIFS(Data!$M$2:$M$66, "&gt;0", Data!$D$2:$D$66, "AI", Data!$H$2:$H$66, "&lt;2000")</f>
        <v>1</v>
      </c>
      <c r="F144" s="0" t="n">
        <f aca="false">COUNTIFS(Data!$D$2:$D$66, "AI", Data!$H$2:$H$66, "&gt;1999", Data!$M$2:$M$66, "&lt;"&amp;'Cumulative distributions'!$A144)/COUNTIFS(Data!$M$2:$M$66, "&gt;0", Data!$D$2:$D$66, "AI", Data!$H$2:$H$66, "&gt;1999")</f>
        <v>0.8</v>
      </c>
      <c r="G144" s="0" t="e">
        <f aca="false">COUNTIFS(Data!$D$2:$D$66, "AGI", Data!$H$2:$H$66, "&lt;2000", Data!$M$2:$M$66, "&lt;"&amp;'Cumulative distributions'!$A144)/COUNTIFS(Data!$M$2:$M$66, "&gt;0", Data!$D$2:$D$66, "AGI", Data!$H$2:$H$66, "&lt;2000")</f>
        <v>#DIV/0!</v>
      </c>
      <c r="H144" s="0" t="n">
        <f aca="false">COUNTIFS(Data!$D$2:$D$66, "AGI", Data!$H$2:$H$66, "&gt;1999", Data!$M$2:$M$66, "&lt;"&amp;'Cumulative distributions'!$A144)/COUNTIFS(Data!$M$2:$M$66, "&gt;0", Data!$D$2:$D$66, "AGI", Data!$H$2:$H$66, "&gt;1999")</f>
        <v>1</v>
      </c>
      <c r="I144" s="0" t="n">
        <f aca="false">COUNTIFS(Data!$D$2:$D$66, "Futurist", Data!$H$2:$H$66, "&lt;2000", Data!$M$2:$M$66, "&lt;"&amp;'Cumulative distributions'!$A144)/COUNTIFS(Data!$M$2:$M$66, "&gt;0", Data!$D$2:$D$66, "Futurist", Data!$H$2:$H$66, "&lt;2000")</f>
        <v>0.75</v>
      </c>
      <c r="J144" s="0" t="n">
        <f aca="false">COUNTIFS(Data!$D$2:$D$66, "Futurist", Data!$H$2:$H$66, "&gt;1999", Data!$M$2:$M$66, "&lt;"&amp;'Cumulative distributions'!$A144)/COUNTIFS(Data!$M$2:$M$66, "&gt;0", Data!$D$2:$D$66, "Futurist", Data!$H$2:$H$66, "&gt;1999")</f>
        <v>0.857142857142857</v>
      </c>
      <c r="K144" s="0" t="n">
        <f aca="false">COUNTIFS(Data!$D$2:$D$66, "Other", Data!$H$2:$H$66, "&lt;2000", Data!$M$2:$M$66, "&lt;"&amp;'Cumulative distributions'!$A144)/COUNTIFS(Data!$M$2:$M$66, "&gt;0", Data!$D$2:$D$66, "Other", Data!$H$2:$H$66, "&lt;2000")</f>
        <v>0.666666666666667</v>
      </c>
      <c r="L144" s="0" t="n">
        <f aca="false">COUNTIFS(Data!$D$2:$D$66, "Other", Data!$H$2:$H$66, "&gt;1999", Data!$M$2:$M$66, "&lt;"&amp;'Cumulative distributions'!$A144)/COUNTIFS(Data!$M$2:$M$66, "&gt;0", Data!$D$2:$D$66, "Other", Data!$H$2:$H$66, "&gt;1999")</f>
        <v>0.8</v>
      </c>
      <c r="N144" s="0" t="n">
        <f aca="false">COUNTIFS(Data!$D$2:$D$66, "AGI", Data!$M$2:$M$66, "&lt;"&amp;'Cumulative distributions'!$A144)/COUNTIFS(Data!$M$2:$M$66, "&gt;0", Data!$D$2:$D$66, "AGI")</f>
        <v>1</v>
      </c>
      <c r="O144" s="0" t="n">
        <f aca="false">COUNTIFS(Data!$D$2:$D$66, "AI", Data!$M$2:$M$66, "&lt;"&amp;'Cumulative distributions'!$A144)/COUNTIFS(Data!$M$2:$M$66, "&gt;0", Data!$D$2:$D$66, "AI")</f>
        <v>0.863636363636364</v>
      </c>
      <c r="P144" s="0" t="n">
        <f aca="false">COUNTIFS(Data!$D$2:$D$66, "Futurist", Data!$M$2:$M$66, "&lt;"&amp;'Cumulative distributions'!$A144)/COUNTIFS(Data!$M$2:$M$66, "&gt;0", Data!$D$2:$D$66, "Futurist")</f>
        <v>0.8</v>
      </c>
      <c r="Q144" s="0" t="n">
        <f aca="false">COUNTIFS(Data!$D$2:$D$66, "Other", Data!$M$2:$M$66, "&lt;"&amp;'Cumulative distributions'!$A144)/COUNTIFS(Data!$M$2:$M$66, "&gt;0", Data!$D$2:$D$66, "Other")</f>
        <v>0.75</v>
      </c>
      <c r="S144" s="0" t="n">
        <f aca="false">COUNTIFS(Data!$H$2:$H$66, "&lt;2000", Data!$M$2:$M$66, "&lt;"&amp;'Cumulative distributions'!$A144)/COUNTIFS(Data!$M$2:$M$66, "&gt;0", Data!$H$2:$H$66, "&lt;2000")</f>
        <v>0.833333333333333</v>
      </c>
      <c r="T144" s="0" t="n">
        <f aca="false">COUNTIFS(Data!$H$2:$H$66, "&gt;1999", Data!$M$2:$M$66, "&lt;"&amp;'Cumulative distributions'!$A144)/COUNTIFS(Data!$M$2:$M$66, "&gt;0", Data!$H$2:$H$66, "&gt;1999")</f>
        <v>0.875</v>
      </c>
      <c r="V144" s="0" t="n">
        <f aca="false">COUNTIFS(Data!$AD$2:$AD$66, 1, Data!$H$2:$H$66, "&gt;1999", Data!$M$2:$M$66, "&lt;"&amp;'Cumulative distributions'!$A144)/COUNTIFS(Data!$M$2:$M$66, "&gt;0", Data!$AD$2:$AD$66, 1, Data!$H$2:$H$66, "&gt;1999")</f>
        <v>0.909090909090909</v>
      </c>
      <c r="W144" s="0" t="n">
        <f aca="false">COUNTIFS(Data!$AD$2:$AD$66, 0, Data!$H$2:$H$66, "&gt;1999", Data!$M$2:$M$66, "&lt;"&amp;'Cumulative distributions'!$A144)/COUNTIFS(Data!$M$2:$M$66, "&gt;0", Data!$AD$2:$AD$66, 0, Data!$H$2:$H$66, "&gt;1999")</f>
        <v>0.909090909090909</v>
      </c>
      <c r="AH144" s="0" t="n">
        <f aca="false">IF(AND(V144&gt;0.1, (NOT(V143&gt;0.1))), A144, AH143)</f>
        <v>2026</v>
      </c>
    </row>
    <row r="145" customFormat="false" ht="12" hidden="false" customHeight="false" outlineLevel="0" collapsed="false">
      <c r="A145" s="0" t="n">
        <v>2103</v>
      </c>
      <c r="B145" s="0" t="n">
        <f aca="false">COUNTIF(Data!$M$2:$M$66, "&lt;" &amp; A145)/COUNT(Data!$M$2:$M$66)</f>
        <v>0.862068965517241</v>
      </c>
      <c r="C145" s="0" t="n">
        <f aca="false">COUNTIF(Data!$L$2:$L$66, "&lt;" &amp; A145)/COUNT(Data!$L$2:$L$66)</f>
        <v>0.849056603773585</v>
      </c>
      <c r="E145" s="0" t="n">
        <f aca="false">COUNTIFS(Data!$D$2:$D$66, "AI", Data!$H$2:$H$66, "&lt;2000", Data!$M$2:$M$66, "&lt;"&amp;'Cumulative distributions'!$A145)/COUNTIFS(Data!$M$2:$M$66, "&gt;0", Data!$D$2:$D$66, "AI", Data!$H$2:$H$66, "&lt;2000")</f>
        <v>1</v>
      </c>
      <c r="F145" s="0" t="n">
        <f aca="false">COUNTIFS(Data!$D$2:$D$66, "AI", Data!$H$2:$H$66, "&gt;1999", Data!$M$2:$M$66, "&lt;"&amp;'Cumulative distributions'!$A145)/COUNTIFS(Data!$M$2:$M$66, "&gt;0", Data!$D$2:$D$66, "AI", Data!$H$2:$H$66, "&gt;1999")</f>
        <v>0.8</v>
      </c>
      <c r="G145" s="0" t="e">
        <f aca="false">COUNTIFS(Data!$D$2:$D$66, "AGI", Data!$H$2:$H$66, "&lt;2000", Data!$M$2:$M$66, "&lt;"&amp;'Cumulative distributions'!$A145)/COUNTIFS(Data!$M$2:$M$66, "&gt;0", Data!$D$2:$D$66, "AGI", Data!$H$2:$H$66, "&lt;2000")</f>
        <v>#DIV/0!</v>
      </c>
      <c r="H145" s="0" t="n">
        <f aca="false">COUNTIFS(Data!$D$2:$D$66, "AGI", Data!$H$2:$H$66, "&gt;1999", Data!$M$2:$M$66, "&lt;"&amp;'Cumulative distributions'!$A145)/COUNTIFS(Data!$M$2:$M$66, "&gt;0", Data!$D$2:$D$66, "AGI", Data!$H$2:$H$66, "&gt;1999")</f>
        <v>1</v>
      </c>
      <c r="I145" s="0" t="n">
        <f aca="false">COUNTIFS(Data!$D$2:$D$66, "Futurist", Data!$H$2:$H$66, "&lt;2000", Data!$M$2:$M$66, "&lt;"&amp;'Cumulative distributions'!$A145)/COUNTIFS(Data!$M$2:$M$66, "&gt;0", Data!$D$2:$D$66, "Futurist", Data!$H$2:$H$66, "&lt;2000")</f>
        <v>0.75</v>
      </c>
      <c r="J145" s="0" t="n">
        <f aca="false">COUNTIFS(Data!$D$2:$D$66, "Futurist", Data!$H$2:$H$66, "&gt;1999", Data!$M$2:$M$66, "&lt;"&amp;'Cumulative distributions'!$A145)/COUNTIFS(Data!$M$2:$M$66, "&gt;0", Data!$D$2:$D$66, "Futurist", Data!$H$2:$H$66, "&gt;1999")</f>
        <v>0.857142857142857</v>
      </c>
      <c r="K145" s="0" t="n">
        <f aca="false">COUNTIFS(Data!$D$2:$D$66, "Other", Data!$H$2:$H$66, "&lt;2000", Data!$M$2:$M$66, "&lt;"&amp;'Cumulative distributions'!$A145)/COUNTIFS(Data!$M$2:$M$66, "&gt;0", Data!$D$2:$D$66, "Other", Data!$H$2:$H$66, "&lt;2000")</f>
        <v>0.666666666666667</v>
      </c>
      <c r="L145" s="0" t="n">
        <f aca="false">COUNTIFS(Data!$D$2:$D$66, "Other", Data!$H$2:$H$66, "&gt;1999", Data!$M$2:$M$66, "&lt;"&amp;'Cumulative distributions'!$A145)/COUNTIFS(Data!$M$2:$M$66, "&gt;0", Data!$D$2:$D$66, "Other", Data!$H$2:$H$66, "&gt;1999")</f>
        <v>0.8</v>
      </c>
      <c r="N145" s="0" t="n">
        <f aca="false">COUNTIFS(Data!$D$2:$D$66, "AGI", Data!$M$2:$M$66, "&lt;"&amp;'Cumulative distributions'!$A145)/COUNTIFS(Data!$M$2:$M$66, "&gt;0", Data!$D$2:$D$66, "AGI")</f>
        <v>1</v>
      </c>
      <c r="O145" s="0" t="n">
        <f aca="false">COUNTIFS(Data!$D$2:$D$66, "AI", Data!$M$2:$M$66, "&lt;"&amp;'Cumulative distributions'!$A145)/COUNTIFS(Data!$M$2:$M$66, "&gt;0", Data!$D$2:$D$66, "AI")</f>
        <v>0.863636363636364</v>
      </c>
      <c r="P145" s="0" t="n">
        <f aca="false">COUNTIFS(Data!$D$2:$D$66, "Futurist", Data!$M$2:$M$66, "&lt;"&amp;'Cumulative distributions'!$A145)/COUNTIFS(Data!$M$2:$M$66, "&gt;0", Data!$D$2:$D$66, "Futurist")</f>
        <v>0.8</v>
      </c>
      <c r="Q145" s="0" t="n">
        <f aca="false">COUNTIFS(Data!$D$2:$D$66, "Other", Data!$M$2:$M$66, "&lt;"&amp;'Cumulative distributions'!$A145)/COUNTIFS(Data!$M$2:$M$66, "&gt;0", Data!$D$2:$D$66, "Other")</f>
        <v>0.75</v>
      </c>
      <c r="S145" s="0" t="n">
        <f aca="false">COUNTIFS(Data!$H$2:$H$66, "&lt;2000", Data!$M$2:$M$66, "&lt;"&amp;'Cumulative distributions'!$A145)/COUNTIFS(Data!$M$2:$M$66, "&gt;0", Data!$H$2:$H$66, "&lt;2000")</f>
        <v>0.833333333333333</v>
      </c>
      <c r="T145" s="0" t="n">
        <f aca="false">COUNTIFS(Data!$H$2:$H$66, "&gt;1999", Data!$M$2:$M$66, "&lt;"&amp;'Cumulative distributions'!$A145)/COUNTIFS(Data!$M$2:$M$66, "&gt;0", Data!$H$2:$H$66, "&gt;1999")</f>
        <v>0.875</v>
      </c>
      <c r="V145" s="0" t="n">
        <f aca="false">COUNTIFS(Data!$AD$2:$AD$66, 1, Data!$H$2:$H$66, "&gt;1999", Data!$M$2:$M$66, "&lt;"&amp;'Cumulative distributions'!$A145)/COUNTIFS(Data!$M$2:$M$66, "&gt;0", Data!$AD$2:$AD$66, 1, Data!$H$2:$H$66, "&gt;1999")</f>
        <v>0.909090909090909</v>
      </c>
      <c r="W145" s="0" t="n">
        <f aca="false">COUNTIFS(Data!$AD$2:$AD$66, 0, Data!$H$2:$H$66, "&gt;1999", Data!$M$2:$M$66, "&lt;"&amp;'Cumulative distributions'!$A145)/COUNTIFS(Data!$M$2:$M$66, "&gt;0", Data!$AD$2:$AD$66, 0, Data!$H$2:$H$66, "&gt;1999")</f>
        <v>0.909090909090909</v>
      </c>
      <c r="AH145" s="0" t="n">
        <f aca="false">IF(AND(V145&gt;0.1, (NOT(V144&gt;0.1))), A145, AH144)</f>
        <v>2026</v>
      </c>
    </row>
    <row r="146" customFormat="false" ht="12" hidden="false" customHeight="false" outlineLevel="0" collapsed="false">
      <c r="A146" s="0" t="n">
        <v>2104</v>
      </c>
      <c r="B146" s="0" t="n">
        <f aca="false">COUNTIF(Data!$M$2:$M$66, "&lt;" &amp; A146)/COUNT(Data!$M$2:$M$66)</f>
        <v>0.862068965517241</v>
      </c>
      <c r="C146" s="0" t="n">
        <f aca="false">COUNTIF(Data!$L$2:$L$66, "&lt;" &amp; A146)/COUNT(Data!$L$2:$L$66)</f>
        <v>0.849056603773585</v>
      </c>
      <c r="E146" s="0" t="n">
        <f aca="false">COUNTIFS(Data!$D$2:$D$66, "AI", Data!$H$2:$H$66, "&lt;2000", Data!$M$2:$M$66, "&lt;"&amp;'Cumulative distributions'!$A146)/COUNTIFS(Data!$M$2:$M$66, "&gt;0", Data!$D$2:$D$66, "AI", Data!$H$2:$H$66, "&lt;2000")</f>
        <v>1</v>
      </c>
      <c r="F146" s="0" t="n">
        <f aca="false">COUNTIFS(Data!$D$2:$D$66, "AI", Data!$H$2:$H$66, "&gt;1999", Data!$M$2:$M$66, "&lt;"&amp;'Cumulative distributions'!$A146)/COUNTIFS(Data!$M$2:$M$66, "&gt;0", Data!$D$2:$D$66, "AI", Data!$H$2:$H$66, "&gt;1999")</f>
        <v>0.8</v>
      </c>
      <c r="G146" s="0" t="e">
        <f aca="false">COUNTIFS(Data!$D$2:$D$66, "AGI", Data!$H$2:$H$66, "&lt;2000", Data!$M$2:$M$66, "&lt;"&amp;'Cumulative distributions'!$A146)/COUNTIFS(Data!$M$2:$M$66, "&gt;0", Data!$D$2:$D$66, "AGI", Data!$H$2:$H$66, "&lt;2000")</f>
        <v>#DIV/0!</v>
      </c>
      <c r="H146" s="0" t="n">
        <f aca="false">COUNTIFS(Data!$D$2:$D$66, "AGI", Data!$H$2:$H$66, "&gt;1999", Data!$M$2:$M$66, "&lt;"&amp;'Cumulative distributions'!$A146)/COUNTIFS(Data!$M$2:$M$66, "&gt;0", Data!$D$2:$D$66, "AGI", Data!$H$2:$H$66, "&gt;1999")</f>
        <v>1</v>
      </c>
      <c r="I146" s="0" t="n">
        <f aca="false">COUNTIFS(Data!$D$2:$D$66, "Futurist", Data!$H$2:$H$66, "&lt;2000", Data!$M$2:$M$66, "&lt;"&amp;'Cumulative distributions'!$A146)/COUNTIFS(Data!$M$2:$M$66, "&gt;0", Data!$D$2:$D$66, "Futurist", Data!$H$2:$H$66, "&lt;2000")</f>
        <v>0.75</v>
      </c>
      <c r="J146" s="0" t="n">
        <f aca="false">COUNTIFS(Data!$D$2:$D$66, "Futurist", Data!$H$2:$H$66, "&gt;1999", Data!$M$2:$M$66, "&lt;"&amp;'Cumulative distributions'!$A146)/COUNTIFS(Data!$M$2:$M$66, "&gt;0", Data!$D$2:$D$66, "Futurist", Data!$H$2:$H$66, "&gt;1999")</f>
        <v>0.857142857142857</v>
      </c>
      <c r="K146" s="0" t="n">
        <f aca="false">COUNTIFS(Data!$D$2:$D$66, "Other", Data!$H$2:$H$66, "&lt;2000", Data!$M$2:$M$66, "&lt;"&amp;'Cumulative distributions'!$A146)/COUNTIFS(Data!$M$2:$M$66, "&gt;0", Data!$D$2:$D$66, "Other", Data!$H$2:$H$66, "&lt;2000")</f>
        <v>0.666666666666667</v>
      </c>
      <c r="L146" s="0" t="n">
        <f aca="false">COUNTIFS(Data!$D$2:$D$66, "Other", Data!$H$2:$H$66, "&gt;1999", Data!$M$2:$M$66, "&lt;"&amp;'Cumulative distributions'!$A146)/COUNTIFS(Data!$M$2:$M$66, "&gt;0", Data!$D$2:$D$66, "Other", Data!$H$2:$H$66, "&gt;1999")</f>
        <v>0.8</v>
      </c>
      <c r="N146" s="0" t="n">
        <f aca="false">COUNTIFS(Data!$D$2:$D$66, "AGI", Data!$M$2:$M$66, "&lt;"&amp;'Cumulative distributions'!$A146)/COUNTIFS(Data!$M$2:$M$66, "&gt;0", Data!$D$2:$D$66, "AGI")</f>
        <v>1</v>
      </c>
      <c r="O146" s="0" t="n">
        <f aca="false">COUNTIFS(Data!$D$2:$D$66, "AI", Data!$M$2:$M$66, "&lt;"&amp;'Cumulative distributions'!$A146)/COUNTIFS(Data!$M$2:$M$66, "&gt;0", Data!$D$2:$D$66, "AI")</f>
        <v>0.863636363636364</v>
      </c>
      <c r="P146" s="0" t="n">
        <f aca="false">COUNTIFS(Data!$D$2:$D$66, "Futurist", Data!$M$2:$M$66, "&lt;"&amp;'Cumulative distributions'!$A146)/COUNTIFS(Data!$M$2:$M$66, "&gt;0", Data!$D$2:$D$66, "Futurist")</f>
        <v>0.8</v>
      </c>
      <c r="Q146" s="0" t="n">
        <f aca="false">COUNTIFS(Data!$D$2:$D$66, "Other", Data!$M$2:$M$66, "&lt;"&amp;'Cumulative distributions'!$A146)/COUNTIFS(Data!$M$2:$M$66, "&gt;0", Data!$D$2:$D$66, "Other")</f>
        <v>0.75</v>
      </c>
      <c r="S146" s="0" t="n">
        <f aca="false">COUNTIFS(Data!$H$2:$H$66, "&lt;2000", Data!$M$2:$M$66, "&lt;"&amp;'Cumulative distributions'!$A146)/COUNTIFS(Data!$M$2:$M$66, "&gt;0", Data!$H$2:$H$66, "&lt;2000")</f>
        <v>0.833333333333333</v>
      </c>
      <c r="T146" s="0" t="n">
        <f aca="false">COUNTIFS(Data!$H$2:$H$66, "&gt;1999", Data!$M$2:$M$66, "&lt;"&amp;'Cumulative distributions'!$A146)/COUNTIFS(Data!$M$2:$M$66, "&gt;0", Data!$H$2:$H$66, "&gt;1999")</f>
        <v>0.875</v>
      </c>
      <c r="V146" s="0" t="n">
        <f aca="false">COUNTIFS(Data!$AD$2:$AD$66, 1, Data!$H$2:$H$66, "&gt;1999", Data!$M$2:$M$66, "&lt;"&amp;'Cumulative distributions'!$A146)/COUNTIFS(Data!$M$2:$M$66, "&gt;0", Data!$AD$2:$AD$66, 1, Data!$H$2:$H$66, "&gt;1999")</f>
        <v>0.909090909090909</v>
      </c>
      <c r="W146" s="0" t="n">
        <f aca="false">COUNTIFS(Data!$AD$2:$AD$66, 0, Data!$H$2:$H$66, "&gt;1999", Data!$M$2:$M$66, "&lt;"&amp;'Cumulative distributions'!$A146)/COUNTIFS(Data!$M$2:$M$66, "&gt;0", Data!$AD$2:$AD$66, 0, Data!$H$2:$H$66, "&gt;1999")</f>
        <v>0.909090909090909</v>
      </c>
      <c r="AH146" s="0" t="n">
        <f aca="false">IF(AND(V146&gt;0.1, (NOT(V145&gt;0.1))), A146, AH145)</f>
        <v>2026</v>
      </c>
    </row>
    <row r="147" customFormat="false" ht="12" hidden="false" customHeight="false" outlineLevel="0" collapsed="false">
      <c r="A147" s="0" t="n">
        <v>2105</v>
      </c>
      <c r="B147" s="0" t="n">
        <f aca="false">COUNTIF(Data!$M$2:$M$66, "&lt;" &amp; A147)/COUNT(Data!$M$2:$M$66)</f>
        <v>0.862068965517241</v>
      </c>
      <c r="C147" s="0" t="n">
        <f aca="false">COUNTIF(Data!$L$2:$L$66, "&lt;" &amp; A147)/COUNT(Data!$L$2:$L$66)</f>
        <v>0.849056603773585</v>
      </c>
      <c r="E147" s="0" t="n">
        <f aca="false">COUNTIFS(Data!$D$2:$D$66, "AI", Data!$H$2:$H$66, "&lt;2000", Data!$M$2:$M$66, "&lt;"&amp;'Cumulative distributions'!$A147)/COUNTIFS(Data!$M$2:$M$66, "&gt;0", Data!$D$2:$D$66, "AI", Data!$H$2:$H$66, "&lt;2000")</f>
        <v>1</v>
      </c>
      <c r="F147" s="0" t="n">
        <f aca="false">COUNTIFS(Data!$D$2:$D$66, "AI", Data!$H$2:$H$66, "&gt;1999", Data!$M$2:$M$66, "&lt;"&amp;'Cumulative distributions'!$A147)/COUNTIFS(Data!$M$2:$M$66, "&gt;0", Data!$D$2:$D$66, "AI", Data!$H$2:$H$66, "&gt;1999")</f>
        <v>0.8</v>
      </c>
      <c r="G147" s="0" t="e">
        <f aca="false">COUNTIFS(Data!$D$2:$D$66, "AGI", Data!$H$2:$H$66, "&lt;2000", Data!$M$2:$M$66, "&lt;"&amp;'Cumulative distributions'!$A147)/COUNTIFS(Data!$M$2:$M$66, "&gt;0", Data!$D$2:$D$66, "AGI", Data!$H$2:$H$66, "&lt;2000")</f>
        <v>#DIV/0!</v>
      </c>
      <c r="H147" s="0" t="n">
        <f aca="false">COUNTIFS(Data!$D$2:$D$66, "AGI", Data!$H$2:$H$66, "&gt;1999", Data!$M$2:$M$66, "&lt;"&amp;'Cumulative distributions'!$A147)/COUNTIFS(Data!$M$2:$M$66, "&gt;0", Data!$D$2:$D$66, "AGI", Data!$H$2:$H$66, "&gt;1999")</f>
        <v>1</v>
      </c>
      <c r="I147" s="0" t="n">
        <f aca="false">COUNTIFS(Data!$D$2:$D$66, "Futurist", Data!$H$2:$H$66, "&lt;2000", Data!$M$2:$M$66, "&lt;"&amp;'Cumulative distributions'!$A147)/COUNTIFS(Data!$M$2:$M$66, "&gt;0", Data!$D$2:$D$66, "Futurist", Data!$H$2:$H$66, "&lt;2000")</f>
        <v>0.75</v>
      </c>
      <c r="J147" s="0" t="n">
        <f aca="false">COUNTIFS(Data!$D$2:$D$66, "Futurist", Data!$H$2:$H$66, "&gt;1999", Data!$M$2:$M$66, "&lt;"&amp;'Cumulative distributions'!$A147)/COUNTIFS(Data!$M$2:$M$66, "&gt;0", Data!$D$2:$D$66, "Futurist", Data!$H$2:$H$66, "&gt;1999")</f>
        <v>0.857142857142857</v>
      </c>
      <c r="K147" s="0" t="n">
        <f aca="false">COUNTIFS(Data!$D$2:$D$66, "Other", Data!$H$2:$H$66, "&lt;2000", Data!$M$2:$M$66, "&lt;"&amp;'Cumulative distributions'!$A147)/COUNTIFS(Data!$M$2:$M$66, "&gt;0", Data!$D$2:$D$66, "Other", Data!$H$2:$H$66, "&lt;2000")</f>
        <v>0.666666666666667</v>
      </c>
      <c r="L147" s="0" t="n">
        <f aca="false">COUNTIFS(Data!$D$2:$D$66, "Other", Data!$H$2:$H$66, "&gt;1999", Data!$M$2:$M$66, "&lt;"&amp;'Cumulative distributions'!$A147)/COUNTIFS(Data!$M$2:$M$66, "&gt;0", Data!$D$2:$D$66, "Other", Data!$H$2:$H$66, "&gt;1999")</f>
        <v>0.8</v>
      </c>
      <c r="N147" s="0" t="n">
        <f aca="false">COUNTIFS(Data!$D$2:$D$66, "AGI", Data!$M$2:$M$66, "&lt;"&amp;'Cumulative distributions'!$A147)/COUNTIFS(Data!$M$2:$M$66, "&gt;0", Data!$D$2:$D$66, "AGI")</f>
        <v>1</v>
      </c>
      <c r="O147" s="0" t="n">
        <f aca="false">COUNTIFS(Data!$D$2:$D$66, "AI", Data!$M$2:$M$66, "&lt;"&amp;'Cumulative distributions'!$A147)/COUNTIFS(Data!$M$2:$M$66, "&gt;0", Data!$D$2:$D$66, "AI")</f>
        <v>0.863636363636364</v>
      </c>
      <c r="P147" s="0" t="n">
        <f aca="false">COUNTIFS(Data!$D$2:$D$66, "Futurist", Data!$M$2:$M$66, "&lt;"&amp;'Cumulative distributions'!$A147)/COUNTIFS(Data!$M$2:$M$66, "&gt;0", Data!$D$2:$D$66, "Futurist")</f>
        <v>0.8</v>
      </c>
      <c r="Q147" s="0" t="n">
        <f aca="false">COUNTIFS(Data!$D$2:$D$66, "Other", Data!$M$2:$M$66, "&lt;"&amp;'Cumulative distributions'!$A147)/COUNTIFS(Data!$M$2:$M$66, "&gt;0", Data!$D$2:$D$66, "Other")</f>
        <v>0.75</v>
      </c>
      <c r="S147" s="0" t="n">
        <f aca="false">COUNTIFS(Data!$H$2:$H$66, "&lt;2000", Data!$M$2:$M$66, "&lt;"&amp;'Cumulative distributions'!$A147)/COUNTIFS(Data!$M$2:$M$66, "&gt;0", Data!$H$2:$H$66, "&lt;2000")</f>
        <v>0.833333333333333</v>
      </c>
      <c r="T147" s="0" t="n">
        <f aca="false">COUNTIFS(Data!$H$2:$H$66, "&gt;1999", Data!$M$2:$M$66, "&lt;"&amp;'Cumulative distributions'!$A147)/COUNTIFS(Data!$M$2:$M$66, "&gt;0", Data!$H$2:$H$66, "&gt;1999")</f>
        <v>0.875</v>
      </c>
      <c r="V147" s="0" t="n">
        <f aca="false">COUNTIFS(Data!$AD$2:$AD$66, 1, Data!$H$2:$H$66, "&gt;1999", Data!$M$2:$M$66, "&lt;"&amp;'Cumulative distributions'!$A147)/COUNTIFS(Data!$M$2:$M$66, "&gt;0", Data!$AD$2:$AD$66, 1, Data!$H$2:$H$66, "&gt;1999")</f>
        <v>0.909090909090909</v>
      </c>
      <c r="W147" s="0" t="n">
        <f aca="false">COUNTIFS(Data!$AD$2:$AD$66, 0, Data!$H$2:$H$66, "&gt;1999", Data!$M$2:$M$66, "&lt;"&amp;'Cumulative distributions'!$A147)/COUNTIFS(Data!$M$2:$M$66, "&gt;0", Data!$AD$2:$AD$66, 0, Data!$H$2:$H$66, "&gt;1999")</f>
        <v>0.909090909090909</v>
      </c>
      <c r="AH147" s="0" t="n">
        <f aca="false">IF(AND(V147&gt;0.1, (NOT(V146&gt;0.1))), A147, AH146)</f>
        <v>2026</v>
      </c>
    </row>
    <row r="148" customFormat="false" ht="12" hidden="false" customHeight="false" outlineLevel="0" collapsed="false">
      <c r="A148" s="0" t="n">
        <v>2106</v>
      </c>
      <c r="B148" s="0" t="n">
        <f aca="false">COUNTIF(Data!$M$2:$M$66, "&lt;" &amp; A148)/COUNT(Data!$M$2:$M$66)</f>
        <v>0.862068965517241</v>
      </c>
      <c r="C148" s="0" t="n">
        <f aca="false">COUNTIF(Data!$L$2:$L$66, "&lt;" &amp; A148)/COUNT(Data!$L$2:$L$66)</f>
        <v>0.849056603773585</v>
      </c>
      <c r="E148" s="0" t="n">
        <f aca="false">COUNTIFS(Data!$D$2:$D$66, "AI", Data!$H$2:$H$66, "&lt;2000", Data!$M$2:$M$66, "&lt;"&amp;'Cumulative distributions'!$A148)/COUNTIFS(Data!$M$2:$M$66, "&gt;0", Data!$D$2:$D$66, "AI", Data!$H$2:$H$66, "&lt;2000")</f>
        <v>1</v>
      </c>
      <c r="F148" s="0" t="n">
        <f aca="false">COUNTIFS(Data!$D$2:$D$66, "AI", Data!$H$2:$H$66, "&gt;1999", Data!$M$2:$M$66, "&lt;"&amp;'Cumulative distributions'!$A148)/COUNTIFS(Data!$M$2:$M$66, "&gt;0", Data!$D$2:$D$66, "AI", Data!$H$2:$H$66, "&gt;1999")</f>
        <v>0.8</v>
      </c>
      <c r="G148" s="0" t="e">
        <f aca="false">COUNTIFS(Data!$D$2:$D$66, "AGI", Data!$H$2:$H$66, "&lt;2000", Data!$M$2:$M$66, "&lt;"&amp;'Cumulative distributions'!$A148)/COUNTIFS(Data!$M$2:$M$66, "&gt;0", Data!$D$2:$D$66, "AGI", Data!$H$2:$H$66, "&lt;2000")</f>
        <v>#DIV/0!</v>
      </c>
      <c r="H148" s="0" t="n">
        <f aca="false">COUNTIFS(Data!$D$2:$D$66, "AGI", Data!$H$2:$H$66, "&gt;1999", Data!$M$2:$M$66, "&lt;"&amp;'Cumulative distributions'!$A148)/COUNTIFS(Data!$M$2:$M$66, "&gt;0", Data!$D$2:$D$66, "AGI", Data!$H$2:$H$66, "&gt;1999")</f>
        <v>1</v>
      </c>
      <c r="I148" s="0" t="n">
        <f aca="false">COUNTIFS(Data!$D$2:$D$66, "Futurist", Data!$H$2:$H$66, "&lt;2000", Data!$M$2:$M$66, "&lt;"&amp;'Cumulative distributions'!$A148)/COUNTIFS(Data!$M$2:$M$66, "&gt;0", Data!$D$2:$D$66, "Futurist", Data!$H$2:$H$66, "&lt;2000")</f>
        <v>0.75</v>
      </c>
      <c r="J148" s="0" t="n">
        <f aca="false">COUNTIFS(Data!$D$2:$D$66, "Futurist", Data!$H$2:$H$66, "&gt;1999", Data!$M$2:$M$66, "&lt;"&amp;'Cumulative distributions'!$A148)/COUNTIFS(Data!$M$2:$M$66, "&gt;0", Data!$D$2:$D$66, "Futurist", Data!$H$2:$H$66, "&gt;1999")</f>
        <v>0.857142857142857</v>
      </c>
      <c r="K148" s="0" t="n">
        <f aca="false">COUNTIFS(Data!$D$2:$D$66, "Other", Data!$H$2:$H$66, "&lt;2000", Data!$M$2:$M$66, "&lt;"&amp;'Cumulative distributions'!$A148)/COUNTIFS(Data!$M$2:$M$66, "&gt;0", Data!$D$2:$D$66, "Other", Data!$H$2:$H$66, "&lt;2000")</f>
        <v>0.666666666666667</v>
      </c>
      <c r="L148" s="0" t="n">
        <f aca="false">COUNTIFS(Data!$D$2:$D$66, "Other", Data!$H$2:$H$66, "&gt;1999", Data!$M$2:$M$66, "&lt;"&amp;'Cumulative distributions'!$A148)/COUNTIFS(Data!$M$2:$M$66, "&gt;0", Data!$D$2:$D$66, "Other", Data!$H$2:$H$66, "&gt;1999")</f>
        <v>0.8</v>
      </c>
      <c r="N148" s="0" t="n">
        <f aca="false">COUNTIFS(Data!$D$2:$D$66, "AGI", Data!$M$2:$M$66, "&lt;"&amp;'Cumulative distributions'!$A148)/COUNTIFS(Data!$M$2:$M$66, "&gt;0", Data!$D$2:$D$66, "AGI")</f>
        <v>1</v>
      </c>
      <c r="O148" s="0" t="n">
        <f aca="false">COUNTIFS(Data!$D$2:$D$66, "AI", Data!$M$2:$M$66, "&lt;"&amp;'Cumulative distributions'!$A148)/COUNTIFS(Data!$M$2:$M$66, "&gt;0", Data!$D$2:$D$66, "AI")</f>
        <v>0.863636363636364</v>
      </c>
      <c r="P148" s="0" t="n">
        <f aca="false">COUNTIFS(Data!$D$2:$D$66, "Futurist", Data!$M$2:$M$66, "&lt;"&amp;'Cumulative distributions'!$A148)/COUNTIFS(Data!$M$2:$M$66, "&gt;0", Data!$D$2:$D$66, "Futurist")</f>
        <v>0.8</v>
      </c>
      <c r="Q148" s="0" t="n">
        <f aca="false">COUNTIFS(Data!$D$2:$D$66, "Other", Data!$M$2:$M$66, "&lt;"&amp;'Cumulative distributions'!$A148)/COUNTIFS(Data!$M$2:$M$66, "&gt;0", Data!$D$2:$D$66, "Other")</f>
        <v>0.75</v>
      </c>
      <c r="S148" s="0" t="n">
        <f aca="false">COUNTIFS(Data!$H$2:$H$66, "&lt;2000", Data!$M$2:$M$66, "&lt;"&amp;'Cumulative distributions'!$A148)/COUNTIFS(Data!$M$2:$M$66, "&gt;0", Data!$H$2:$H$66, "&lt;2000")</f>
        <v>0.833333333333333</v>
      </c>
      <c r="T148" s="0" t="n">
        <f aca="false">COUNTIFS(Data!$H$2:$H$66, "&gt;1999", Data!$M$2:$M$66, "&lt;"&amp;'Cumulative distributions'!$A148)/COUNTIFS(Data!$M$2:$M$66, "&gt;0", Data!$H$2:$H$66, "&gt;1999")</f>
        <v>0.875</v>
      </c>
      <c r="V148" s="0" t="n">
        <f aca="false">COUNTIFS(Data!$AD$2:$AD$66, 1, Data!$H$2:$H$66, "&gt;1999", Data!$M$2:$M$66, "&lt;"&amp;'Cumulative distributions'!$A148)/COUNTIFS(Data!$M$2:$M$66, "&gt;0", Data!$AD$2:$AD$66, 1, Data!$H$2:$H$66, "&gt;1999")</f>
        <v>0.909090909090909</v>
      </c>
      <c r="W148" s="0" t="n">
        <f aca="false">COUNTIFS(Data!$AD$2:$AD$66, 0, Data!$H$2:$H$66, "&gt;1999", Data!$M$2:$M$66, "&lt;"&amp;'Cumulative distributions'!$A148)/COUNTIFS(Data!$M$2:$M$66, "&gt;0", Data!$AD$2:$AD$66, 0, Data!$H$2:$H$66, "&gt;1999")</f>
        <v>0.909090909090909</v>
      </c>
      <c r="AH148" s="0" t="n">
        <f aca="false">IF(AND(V148&gt;0.1, (NOT(V147&gt;0.1))), A148, AH147)</f>
        <v>2026</v>
      </c>
    </row>
    <row r="149" customFormat="false" ht="12" hidden="false" customHeight="false" outlineLevel="0" collapsed="false">
      <c r="A149" s="0" t="n">
        <v>2107</v>
      </c>
      <c r="B149" s="0" t="n">
        <f aca="false">COUNTIF(Data!$M$2:$M$66, "&lt;" &amp; A149)/COUNT(Data!$M$2:$M$66)</f>
        <v>0.862068965517241</v>
      </c>
      <c r="C149" s="0" t="n">
        <f aca="false">COUNTIF(Data!$L$2:$L$66, "&lt;" &amp; A149)/COUNT(Data!$L$2:$L$66)</f>
        <v>0.849056603773585</v>
      </c>
      <c r="E149" s="0" t="n">
        <f aca="false">COUNTIFS(Data!$D$2:$D$66, "AI", Data!$H$2:$H$66, "&lt;2000", Data!$M$2:$M$66, "&lt;"&amp;'Cumulative distributions'!$A149)/COUNTIFS(Data!$M$2:$M$66, "&gt;0", Data!$D$2:$D$66, "AI", Data!$H$2:$H$66, "&lt;2000")</f>
        <v>1</v>
      </c>
      <c r="F149" s="0" t="n">
        <f aca="false">COUNTIFS(Data!$D$2:$D$66, "AI", Data!$H$2:$H$66, "&gt;1999", Data!$M$2:$M$66, "&lt;"&amp;'Cumulative distributions'!$A149)/COUNTIFS(Data!$M$2:$M$66, "&gt;0", Data!$D$2:$D$66, "AI", Data!$H$2:$H$66, "&gt;1999")</f>
        <v>0.8</v>
      </c>
      <c r="G149" s="0" t="e">
        <f aca="false">COUNTIFS(Data!$D$2:$D$66, "AGI", Data!$H$2:$H$66, "&lt;2000", Data!$M$2:$M$66, "&lt;"&amp;'Cumulative distributions'!$A149)/COUNTIFS(Data!$M$2:$M$66, "&gt;0", Data!$D$2:$D$66, "AGI", Data!$H$2:$H$66, "&lt;2000")</f>
        <v>#DIV/0!</v>
      </c>
      <c r="H149" s="0" t="n">
        <f aca="false">COUNTIFS(Data!$D$2:$D$66, "AGI", Data!$H$2:$H$66, "&gt;1999", Data!$M$2:$M$66, "&lt;"&amp;'Cumulative distributions'!$A149)/COUNTIFS(Data!$M$2:$M$66, "&gt;0", Data!$D$2:$D$66, "AGI", Data!$H$2:$H$66, "&gt;1999")</f>
        <v>1</v>
      </c>
      <c r="I149" s="0" t="n">
        <f aca="false">COUNTIFS(Data!$D$2:$D$66, "Futurist", Data!$H$2:$H$66, "&lt;2000", Data!$M$2:$M$66, "&lt;"&amp;'Cumulative distributions'!$A149)/COUNTIFS(Data!$M$2:$M$66, "&gt;0", Data!$D$2:$D$66, "Futurist", Data!$H$2:$H$66, "&lt;2000")</f>
        <v>0.75</v>
      </c>
      <c r="J149" s="0" t="n">
        <f aca="false">COUNTIFS(Data!$D$2:$D$66, "Futurist", Data!$H$2:$H$66, "&gt;1999", Data!$M$2:$M$66, "&lt;"&amp;'Cumulative distributions'!$A149)/COUNTIFS(Data!$M$2:$M$66, "&gt;0", Data!$D$2:$D$66, "Futurist", Data!$H$2:$H$66, "&gt;1999")</f>
        <v>0.857142857142857</v>
      </c>
      <c r="K149" s="0" t="n">
        <f aca="false">COUNTIFS(Data!$D$2:$D$66, "Other", Data!$H$2:$H$66, "&lt;2000", Data!$M$2:$M$66, "&lt;"&amp;'Cumulative distributions'!$A149)/COUNTIFS(Data!$M$2:$M$66, "&gt;0", Data!$D$2:$D$66, "Other", Data!$H$2:$H$66, "&lt;2000")</f>
        <v>0.666666666666667</v>
      </c>
      <c r="L149" s="0" t="n">
        <f aca="false">COUNTIFS(Data!$D$2:$D$66, "Other", Data!$H$2:$H$66, "&gt;1999", Data!$M$2:$M$66, "&lt;"&amp;'Cumulative distributions'!$A149)/COUNTIFS(Data!$M$2:$M$66, "&gt;0", Data!$D$2:$D$66, "Other", Data!$H$2:$H$66, "&gt;1999")</f>
        <v>0.8</v>
      </c>
      <c r="N149" s="0" t="n">
        <f aca="false">COUNTIFS(Data!$D$2:$D$66, "AGI", Data!$M$2:$M$66, "&lt;"&amp;'Cumulative distributions'!$A149)/COUNTIFS(Data!$M$2:$M$66, "&gt;0", Data!$D$2:$D$66, "AGI")</f>
        <v>1</v>
      </c>
      <c r="O149" s="0" t="n">
        <f aca="false">COUNTIFS(Data!$D$2:$D$66, "AI", Data!$M$2:$M$66, "&lt;"&amp;'Cumulative distributions'!$A149)/COUNTIFS(Data!$M$2:$M$66, "&gt;0", Data!$D$2:$D$66, "AI")</f>
        <v>0.863636363636364</v>
      </c>
      <c r="P149" s="0" t="n">
        <f aca="false">COUNTIFS(Data!$D$2:$D$66, "Futurist", Data!$M$2:$M$66, "&lt;"&amp;'Cumulative distributions'!$A149)/COUNTIFS(Data!$M$2:$M$66, "&gt;0", Data!$D$2:$D$66, "Futurist")</f>
        <v>0.8</v>
      </c>
      <c r="Q149" s="0" t="n">
        <f aca="false">COUNTIFS(Data!$D$2:$D$66, "Other", Data!$M$2:$M$66, "&lt;"&amp;'Cumulative distributions'!$A149)/COUNTIFS(Data!$M$2:$M$66, "&gt;0", Data!$D$2:$D$66, "Other")</f>
        <v>0.75</v>
      </c>
      <c r="S149" s="0" t="n">
        <f aca="false">COUNTIFS(Data!$H$2:$H$66, "&lt;2000", Data!$M$2:$M$66, "&lt;"&amp;'Cumulative distributions'!$A149)/COUNTIFS(Data!$M$2:$M$66, "&gt;0", Data!$H$2:$H$66, "&lt;2000")</f>
        <v>0.833333333333333</v>
      </c>
      <c r="T149" s="0" t="n">
        <f aca="false">COUNTIFS(Data!$H$2:$H$66, "&gt;1999", Data!$M$2:$M$66, "&lt;"&amp;'Cumulative distributions'!$A149)/COUNTIFS(Data!$M$2:$M$66, "&gt;0", Data!$H$2:$H$66, "&gt;1999")</f>
        <v>0.875</v>
      </c>
      <c r="V149" s="0" t="n">
        <f aca="false">COUNTIFS(Data!$AD$2:$AD$66, 1, Data!$H$2:$H$66, "&gt;1999", Data!$M$2:$M$66, "&lt;"&amp;'Cumulative distributions'!$A149)/COUNTIFS(Data!$M$2:$M$66, "&gt;0", Data!$AD$2:$AD$66, 1, Data!$H$2:$H$66, "&gt;1999")</f>
        <v>0.909090909090909</v>
      </c>
      <c r="W149" s="0" t="n">
        <f aca="false">COUNTIFS(Data!$AD$2:$AD$66, 0, Data!$H$2:$H$66, "&gt;1999", Data!$M$2:$M$66, "&lt;"&amp;'Cumulative distributions'!$A149)/COUNTIFS(Data!$M$2:$M$66, "&gt;0", Data!$AD$2:$AD$66, 0, Data!$H$2:$H$66, "&gt;1999")</f>
        <v>0.909090909090909</v>
      </c>
      <c r="AH149" s="0" t="n">
        <f aca="false">IF(AND(V149&gt;0.1, (NOT(V148&gt;0.1))), A149, AH148)</f>
        <v>2026</v>
      </c>
    </row>
    <row r="150" customFormat="false" ht="12" hidden="false" customHeight="false" outlineLevel="0" collapsed="false">
      <c r="A150" s="0" t="n">
        <v>2108</v>
      </c>
      <c r="B150" s="0" t="n">
        <f aca="false">COUNTIF(Data!$M$2:$M$66, "&lt;" &amp; A150)/COUNT(Data!$M$2:$M$66)</f>
        <v>0.862068965517241</v>
      </c>
      <c r="C150" s="0" t="n">
        <f aca="false">COUNTIF(Data!$L$2:$L$66, "&lt;" &amp; A150)/COUNT(Data!$L$2:$L$66)</f>
        <v>0.849056603773585</v>
      </c>
      <c r="E150" s="0" t="n">
        <f aca="false">COUNTIFS(Data!$D$2:$D$66, "AI", Data!$H$2:$H$66, "&lt;2000", Data!$M$2:$M$66, "&lt;"&amp;'Cumulative distributions'!$A150)/COUNTIFS(Data!$M$2:$M$66, "&gt;0", Data!$D$2:$D$66, "AI", Data!$H$2:$H$66, "&lt;2000")</f>
        <v>1</v>
      </c>
      <c r="F150" s="0" t="n">
        <f aca="false">COUNTIFS(Data!$D$2:$D$66, "AI", Data!$H$2:$H$66, "&gt;1999", Data!$M$2:$M$66, "&lt;"&amp;'Cumulative distributions'!$A150)/COUNTIFS(Data!$M$2:$M$66, "&gt;0", Data!$D$2:$D$66, "AI", Data!$H$2:$H$66, "&gt;1999")</f>
        <v>0.8</v>
      </c>
      <c r="G150" s="0" t="e">
        <f aca="false">COUNTIFS(Data!$D$2:$D$66, "AGI", Data!$H$2:$H$66, "&lt;2000", Data!$M$2:$M$66, "&lt;"&amp;'Cumulative distributions'!$A150)/COUNTIFS(Data!$M$2:$M$66, "&gt;0", Data!$D$2:$D$66, "AGI", Data!$H$2:$H$66, "&lt;2000")</f>
        <v>#DIV/0!</v>
      </c>
      <c r="H150" s="0" t="n">
        <f aca="false">COUNTIFS(Data!$D$2:$D$66, "AGI", Data!$H$2:$H$66, "&gt;1999", Data!$M$2:$M$66, "&lt;"&amp;'Cumulative distributions'!$A150)/COUNTIFS(Data!$M$2:$M$66, "&gt;0", Data!$D$2:$D$66, "AGI", Data!$H$2:$H$66, "&gt;1999")</f>
        <v>1</v>
      </c>
      <c r="I150" s="0" t="n">
        <f aca="false">COUNTIFS(Data!$D$2:$D$66, "Futurist", Data!$H$2:$H$66, "&lt;2000", Data!$M$2:$M$66, "&lt;"&amp;'Cumulative distributions'!$A150)/COUNTIFS(Data!$M$2:$M$66, "&gt;0", Data!$D$2:$D$66, "Futurist", Data!$H$2:$H$66, "&lt;2000")</f>
        <v>0.75</v>
      </c>
      <c r="J150" s="0" t="n">
        <f aca="false">COUNTIFS(Data!$D$2:$D$66, "Futurist", Data!$H$2:$H$66, "&gt;1999", Data!$M$2:$M$66, "&lt;"&amp;'Cumulative distributions'!$A150)/COUNTIFS(Data!$M$2:$M$66, "&gt;0", Data!$D$2:$D$66, "Futurist", Data!$H$2:$H$66, "&gt;1999")</f>
        <v>0.857142857142857</v>
      </c>
      <c r="K150" s="0" t="n">
        <f aca="false">COUNTIFS(Data!$D$2:$D$66, "Other", Data!$H$2:$H$66, "&lt;2000", Data!$M$2:$M$66, "&lt;"&amp;'Cumulative distributions'!$A150)/COUNTIFS(Data!$M$2:$M$66, "&gt;0", Data!$D$2:$D$66, "Other", Data!$H$2:$H$66, "&lt;2000")</f>
        <v>0.666666666666667</v>
      </c>
      <c r="L150" s="0" t="n">
        <f aca="false">COUNTIFS(Data!$D$2:$D$66, "Other", Data!$H$2:$H$66, "&gt;1999", Data!$M$2:$M$66, "&lt;"&amp;'Cumulative distributions'!$A150)/COUNTIFS(Data!$M$2:$M$66, "&gt;0", Data!$D$2:$D$66, "Other", Data!$H$2:$H$66, "&gt;1999")</f>
        <v>0.8</v>
      </c>
      <c r="N150" s="0" t="n">
        <f aca="false">COUNTIFS(Data!$D$2:$D$66, "AGI", Data!$M$2:$M$66, "&lt;"&amp;'Cumulative distributions'!$A150)/COUNTIFS(Data!$M$2:$M$66, "&gt;0", Data!$D$2:$D$66, "AGI")</f>
        <v>1</v>
      </c>
      <c r="O150" s="0" t="n">
        <f aca="false">COUNTIFS(Data!$D$2:$D$66, "AI", Data!$M$2:$M$66, "&lt;"&amp;'Cumulative distributions'!$A150)/COUNTIFS(Data!$M$2:$M$66, "&gt;0", Data!$D$2:$D$66, "AI")</f>
        <v>0.863636363636364</v>
      </c>
      <c r="P150" s="0" t="n">
        <f aca="false">COUNTIFS(Data!$D$2:$D$66, "Futurist", Data!$M$2:$M$66, "&lt;"&amp;'Cumulative distributions'!$A150)/COUNTIFS(Data!$M$2:$M$66, "&gt;0", Data!$D$2:$D$66, "Futurist")</f>
        <v>0.8</v>
      </c>
      <c r="Q150" s="0" t="n">
        <f aca="false">COUNTIFS(Data!$D$2:$D$66, "Other", Data!$M$2:$M$66, "&lt;"&amp;'Cumulative distributions'!$A150)/COUNTIFS(Data!$M$2:$M$66, "&gt;0", Data!$D$2:$D$66, "Other")</f>
        <v>0.75</v>
      </c>
      <c r="S150" s="0" t="n">
        <f aca="false">COUNTIFS(Data!$H$2:$H$66, "&lt;2000", Data!$M$2:$M$66, "&lt;"&amp;'Cumulative distributions'!$A150)/COUNTIFS(Data!$M$2:$M$66, "&gt;0", Data!$H$2:$H$66, "&lt;2000")</f>
        <v>0.833333333333333</v>
      </c>
      <c r="T150" s="0" t="n">
        <f aca="false">COUNTIFS(Data!$H$2:$H$66, "&gt;1999", Data!$M$2:$M$66, "&lt;"&amp;'Cumulative distributions'!$A150)/COUNTIFS(Data!$M$2:$M$66, "&gt;0", Data!$H$2:$H$66, "&gt;1999")</f>
        <v>0.875</v>
      </c>
      <c r="V150" s="0" t="n">
        <f aca="false">COUNTIFS(Data!$AD$2:$AD$66, 1, Data!$H$2:$H$66, "&gt;1999", Data!$M$2:$M$66, "&lt;"&amp;'Cumulative distributions'!$A150)/COUNTIFS(Data!$M$2:$M$66, "&gt;0", Data!$AD$2:$AD$66, 1, Data!$H$2:$H$66, "&gt;1999")</f>
        <v>0.909090909090909</v>
      </c>
      <c r="W150" s="0" t="n">
        <f aca="false">COUNTIFS(Data!$AD$2:$AD$66, 0, Data!$H$2:$H$66, "&gt;1999", Data!$M$2:$M$66, "&lt;"&amp;'Cumulative distributions'!$A150)/COUNTIFS(Data!$M$2:$M$66, "&gt;0", Data!$AD$2:$AD$66, 0, Data!$H$2:$H$66, "&gt;1999")</f>
        <v>0.909090909090909</v>
      </c>
      <c r="AH150" s="0" t="n">
        <f aca="false">IF(AND(V150&gt;0.1, (NOT(V149&gt;0.1))), A150, AH149)</f>
        <v>2026</v>
      </c>
    </row>
    <row r="151" customFormat="false" ht="12" hidden="false" customHeight="false" outlineLevel="0" collapsed="false">
      <c r="A151" s="0" t="n">
        <v>2109</v>
      </c>
      <c r="B151" s="0" t="n">
        <f aca="false">COUNTIF(Data!$M$2:$M$66, "&lt;" &amp; A151)/COUNT(Data!$M$2:$M$66)</f>
        <v>0.879310344827586</v>
      </c>
      <c r="C151" s="0" t="n">
        <f aca="false">COUNTIF(Data!$L$2:$L$66, "&lt;" &amp; A151)/COUNT(Data!$L$2:$L$66)</f>
        <v>0.867924528301887</v>
      </c>
      <c r="E151" s="0" t="n">
        <f aca="false">COUNTIFS(Data!$D$2:$D$66, "AI", Data!$H$2:$H$66, "&lt;2000", Data!$M$2:$M$66, "&lt;"&amp;'Cumulative distributions'!$A151)/COUNTIFS(Data!$M$2:$M$66, "&gt;0", Data!$D$2:$D$66, "AI", Data!$H$2:$H$66, "&lt;2000")</f>
        <v>1</v>
      </c>
      <c r="F151" s="0" t="n">
        <f aca="false">COUNTIFS(Data!$D$2:$D$66, "AI", Data!$H$2:$H$66, "&gt;1999", Data!$M$2:$M$66, "&lt;"&amp;'Cumulative distributions'!$A151)/COUNTIFS(Data!$M$2:$M$66, "&gt;0", Data!$D$2:$D$66, "AI", Data!$H$2:$H$66, "&gt;1999")</f>
        <v>0.8</v>
      </c>
      <c r="G151" s="0" t="e">
        <f aca="false">COUNTIFS(Data!$D$2:$D$66, "AGI", Data!$H$2:$H$66, "&lt;2000", Data!$M$2:$M$66, "&lt;"&amp;'Cumulative distributions'!$A151)/COUNTIFS(Data!$M$2:$M$66, "&gt;0", Data!$D$2:$D$66, "AGI", Data!$H$2:$H$66, "&lt;2000")</f>
        <v>#DIV/0!</v>
      </c>
      <c r="H151" s="0" t="n">
        <f aca="false">COUNTIFS(Data!$D$2:$D$66, "AGI", Data!$H$2:$H$66, "&gt;1999", Data!$M$2:$M$66, "&lt;"&amp;'Cumulative distributions'!$A151)/COUNTIFS(Data!$M$2:$M$66, "&gt;0", Data!$D$2:$D$66, "AGI", Data!$H$2:$H$66, "&gt;1999")</f>
        <v>1</v>
      </c>
      <c r="I151" s="0" t="n">
        <f aca="false">COUNTIFS(Data!$D$2:$D$66, "Futurist", Data!$H$2:$H$66, "&lt;2000", Data!$M$2:$M$66, "&lt;"&amp;'Cumulative distributions'!$A151)/COUNTIFS(Data!$M$2:$M$66, "&gt;0", Data!$D$2:$D$66, "Futurist", Data!$H$2:$H$66, "&lt;2000")</f>
        <v>0.75</v>
      </c>
      <c r="J151" s="0" t="n">
        <f aca="false">COUNTIFS(Data!$D$2:$D$66, "Futurist", Data!$H$2:$H$66, "&gt;1999", Data!$M$2:$M$66, "&lt;"&amp;'Cumulative distributions'!$A151)/COUNTIFS(Data!$M$2:$M$66, "&gt;0", Data!$D$2:$D$66, "Futurist", Data!$H$2:$H$66, "&gt;1999")</f>
        <v>0.857142857142857</v>
      </c>
      <c r="K151" s="0" t="n">
        <f aca="false">COUNTIFS(Data!$D$2:$D$66, "Other", Data!$H$2:$H$66, "&lt;2000", Data!$M$2:$M$66, "&lt;"&amp;'Cumulative distributions'!$A151)/COUNTIFS(Data!$M$2:$M$66, "&gt;0", Data!$D$2:$D$66, "Other", Data!$H$2:$H$66, "&lt;2000")</f>
        <v>1</v>
      </c>
      <c r="L151" s="0" t="n">
        <f aca="false">COUNTIFS(Data!$D$2:$D$66, "Other", Data!$H$2:$H$66, "&gt;1999", Data!$M$2:$M$66, "&lt;"&amp;'Cumulative distributions'!$A151)/COUNTIFS(Data!$M$2:$M$66, "&gt;0", Data!$D$2:$D$66, "Other", Data!$H$2:$H$66, "&gt;1999")</f>
        <v>0.8</v>
      </c>
      <c r="N151" s="0" t="n">
        <f aca="false">COUNTIFS(Data!$D$2:$D$66, "AGI", Data!$M$2:$M$66, "&lt;"&amp;'Cumulative distributions'!$A151)/COUNTIFS(Data!$M$2:$M$66, "&gt;0", Data!$D$2:$D$66, "AGI")</f>
        <v>1</v>
      </c>
      <c r="O151" s="0" t="n">
        <f aca="false">COUNTIFS(Data!$D$2:$D$66, "AI", Data!$M$2:$M$66, "&lt;"&amp;'Cumulative distributions'!$A151)/COUNTIFS(Data!$M$2:$M$66, "&gt;0", Data!$D$2:$D$66, "AI")</f>
        <v>0.863636363636364</v>
      </c>
      <c r="P151" s="0" t="n">
        <f aca="false">COUNTIFS(Data!$D$2:$D$66, "Futurist", Data!$M$2:$M$66, "&lt;"&amp;'Cumulative distributions'!$A151)/COUNTIFS(Data!$M$2:$M$66, "&gt;0", Data!$D$2:$D$66, "Futurist")</f>
        <v>0.8</v>
      </c>
      <c r="Q151" s="0" t="n">
        <f aca="false">COUNTIFS(Data!$D$2:$D$66, "Other", Data!$M$2:$M$66, "&lt;"&amp;'Cumulative distributions'!$A151)/COUNTIFS(Data!$M$2:$M$66, "&gt;0", Data!$D$2:$D$66, "Other")</f>
        <v>0.875</v>
      </c>
      <c r="S151" s="0" t="n">
        <f aca="false">COUNTIFS(Data!$H$2:$H$66, "&lt;2000", Data!$M$2:$M$66, "&lt;"&amp;'Cumulative distributions'!$A151)/COUNTIFS(Data!$M$2:$M$66, "&gt;0", Data!$H$2:$H$66, "&lt;2000")</f>
        <v>0.888888888888889</v>
      </c>
      <c r="T151" s="0" t="n">
        <f aca="false">COUNTIFS(Data!$H$2:$H$66, "&gt;1999", Data!$M$2:$M$66, "&lt;"&amp;'Cumulative distributions'!$A151)/COUNTIFS(Data!$M$2:$M$66, "&gt;0", Data!$H$2:$H$66, "&gt;1999")</f>
        <v>0.875</v>
      </c>
      <c r="V151" s="0" t="n">
        <f aca="false">COUNTIFS(Data!$AD$2:$AD$66, 1, Data!$H$2:$H$66, "&gt;1999", Data!$M$2:$M$66, "&lt;"&amp;'Cumulative distributions'!$A151)/COUNTIFS(Data!$M$2:$M$66, "&gt;0", Data!$AD$2:$AD$66, 1, Data!$H$2:$H$66, "&gt;1999")</f>
        <v>0.909090909090909</v>
      </c>
      <c r="W151" s="0" t="n">
        <f aca="false">COUNTIFS(Data!$AD$2:$AD$66, 0, Data!$H$2:$H$66, "&gt;1999", Data!$M$2:$M$66, "&lt;"&amp;'Cumulative distributions'!$A151)/COUNTIFS(Data!$M$2:$M$66, "&gt;0", Data!$AD$2:$AD$66, 0, Data!$H$2:$H$66, "&gt;1999")</f>
        <v>0.909090909090909</v>
      </c>
      <c r="AH151" s="0" t="n">
        <f aca="false">IF(AND(V151&gt;0.1, (NOT(V150&gt;0.1))), A151, AH150)</f>
        <v>2026</v>
      </c>
    </row>
    <row r="152" customFormat="false" ht="12" hidden="false" customHeight="false" outlineLevel="0" collapsed="false">
      <c r="A152" s="0" t="n">
        <v>2110</v>
      </c>
      <c r="B152" s="0" t="n">
        <f aca="false">COUNTIF(Data!$M$2:$M$66, "&lt;" &amp; A152)/COUNT(Data!$M$2:$M$66)</f>
        <v>0.879310344827586</v>
      </c>
      <c r="C152" s="0" t="n">
        <f aca="false">COUNTIF(Data!$L$2:$L$66, "&lt;" &amp; A152)/COUNT(Data!$L$2:$L$66)</f>
        <v>0.867924528301887</v>
      </c>
      <c r="E152" s="0" t="n">
        <f aca="false">COUNTIFS(Data!$D$2:$D$66, "AI", Data!$H$2:$H$66, "&lt;2000", Data!$M$2:$M$66, "&lt;"&amp;'Cumulative distributions'!$A152)/COUNTIFS(Data!$M$2:$M$66, "&gt;0", Data!$D$2:$D$66, "AI", Data!$H$2:$H$66, "&lt;2000")</f>
        <v>1</v>
      </c>
      <c r="F152" s="0" t="n">
        <f aca="false">COUNTIFS(Data!$D$2:$D$66, "AI", Data!$H$2:$H$66, "&gt;1999", Data!$M$2:$M$66, "&lt;"&amp;'Cumulative distributions'!$A152)/COUNTIFS(Data!$M$2:$M$66, "&gt;0", Data!$D$2:$D$66, "AI", Data!$H$2:$H$66, "&gt;1999")</f>
        <v>0.8</v>
      </c>
      <c r="G152" s="0" t="e">
        <f aca="false">COUNTIFS(Data!$D$2:$D$66, "AGI", Data!$H$2:$H$66, "&lt;2000", Data!$M$2:$M$66, "&lt;"&amp;'Cumulative distributions'!$A152)/COUNTIFS(Data!$M$2:$M$66, "&gt;0", Data!$D$2:$D$66, "AGI", Data!$H$2:$H$66, "&lt;2000")</f>
        <v>#DIV/0!</v>
      </c>
      <c r="H152" s="0" t="n">
        <f aca="false">COUNTIFS(Data!$D$2:$D$66, "AGI", Data!$H$2:$H$66, "&gt;1999", Data!$M$2:$M$66, "&lt;"&amp;'Cumulative distributions'!$A152)/COUNTIFS(Data!$M$2:$M$66, "&gt;0", Data!$D$2:$D$66, "AGI", Data!$H$2:$H$66, "&gt;1999")</f>
        <v>1</v>
      </c>
      <c r="I152" s="0" t="n">
        <f aca="false">COUNTIFS(Data!$D$2:$D$66, "Futurist", Data!$H$2:$H$66, "&lt;2000", Data!$M$2:$M$66, "&lt;"&amp;'Cumulative distributions'!$A152)/COUNTIFS(Data!$M$2:$M$66, "&gt;0", Data!$D$2:$D$66, "Futurist", Data!$H$2:$H$66, "&lt;2000")</f>
        <v>0.75</v>
      </c>
      <c r="J152" s="0" t="n">
        <f aca="false">COUNTIFS(Data!$D$2:$D$66, "Futurist", Data!$H$2:$H$66, "&gt;1999", Data!$M$2:$M$66, "&lt;"&amp;'Cumulative distributions'!$A152)/COUNTIFS(Data!$M$2:$M$66, "&gt;0", Data!$D$2:$D$66, "Futurist", Data!$H$2:$H$66, "&gt;1999")</f>
        <v>0.857142857142857</v>
      </c>
      <c r="K152" s="0" t="n">
        <f aca="false">COUNTIFS(Data!$D$2:$D$66, "Other", Data!$H$2:$H$66, "&lt;2000", Data!$M$2:$M$66, "&lt;"&amp;'Cumulative distributions'!$A152)/COUNTIFS(Data!$M$2:$M$66, "&gt;0", Data!$D$2:$D$66, "Other", Data!$H$2:$H$66, "&lt;2000")</f>
        <v>1</v>
      </c>
      <c r="L152" s="0" t="n">
        <f aca="false">COUNTIFS(Data!$D$2:$D$66, "Other", Data!$H$2:$H$66, "&gt;1999", Data!$M$2:$M$66, "&lt;"&amp;'Cumulative distributions'!$A152)/COUNTIFS(Data!$M$2:$M$66, "&gt;0", Data!$D$2:$D$66, "Other", Data!$H$2:$H$66, "&gt;1999")</f>
        <v>0.8</v>
      </c>
      <c r="N152" s="0" t="n">
        <f aca="false">COUNTIFS(Data!$D$2:$D$66, "AGI", Data!$M$2:$M$66, "&lt;"&amp;'Cumulative distributions'!$A152)/COUNTIFS(Data!$M$2:$M$66, "&gt;0", Data!$D$2:$D$66, "AGI")</f>
        <v>1</v>
      </c>
      <c r="O152" s="0" t="n">
        <f aca="false">COUNTIFS(Data!$D$2:$D$66, "AI", Data!$M$2:$M$66, "&lt;"&amp;'Cumulative distributions'!$A152)/COUNTIFS(Data!$M$2:$M$66, "&gt;0", Data!$D$2:$D$66, "AI")</f>
        <v>0.863636363636364</v>
      </c>
      <c r="P152" s="0" t="n">
        <f aca="false">COUNTIFS(Data!$D$2:$D$66, "Futurist", Data!$M$2:$M$66, "&lt;"&amp;'Cumulative distributions'!$A152)/COUNTIFS(Data!$M$2:$M$66, "&gt;0", Data!$D$2:$D$66, "Futurist")</f>
        <v>0.8</v>
      </c>
      <c r="Q152" s="0" t="n">
        <f aca="false">COUNTIFS(Data!$D$2:$D$66, "Other", Data!$M$2:$M$66, "&lt;"&amp;'Cumulative distributions'!$A152)/COUNTIFS(Data!$M$2:$M$66, "&gt;0", Data!$D$2:$D$66, "Other")</f>
        <v>0.875</v>
      </c>
      <c r="S152" s="0" t="n">
        <f aca="false">COUNTIFS(Data!$H$2:$H$66, "&lt;2000", Data!$M$2:$M$66, "&lt;"&amp;'Cumulative distributions'!$A152)/COUNTIFS(Data!$M$2:$M$66, "&gt;0", Data!$H$2:$H$66, "&lt;2000")</f>
        <v>0.888888888888889</v>
      </c>
      <c r="T152" s="0" t="n">
        <f aca="false">COUNTIFS(Data!$H$2:$H$66, "&gt;1999", Data!$M$2:$M$66, "&lt;"&amp;'Cumulative distributions'!$A152)/COUNTIFS(Data!$M$2:$M$66, "&gt;0", Data!$H$2:$H$66, "&gt;1999")</f>
        <v>0.875</v>
      </c>
      <c r="V152" s="0" t="n">
        <f aca="false">COUNTIFS(Data!$AD$2:$AD$66, 1, Data!$H$2:$H$66, "&gt;1999", Data!$M$2:$M$66, "&lt;"&amp;'Cumulative distributions'!$A152)/COUNTIFS(Data!$M$2:$M$66, "&gt;0", Data!$AD$2:$AD$66, 1, Data!$H$2:$H$66, "&gt;1999")</f>
        <v>0.909090909090909</v>
      </c>
      <c r="W152" s="0" t="n">
        <f aca="false">COUNTIFS(Data!$AD$2:$AD$66, 0, Data!$H$2:$H$66, "&gt;1999", Data!$M$2:$M$66, "&lt;"&amp;'Cumulative distributions'!$A152)/COUNTIFS(Data!$M$2:$M$66, "&gt;0", Data!$AD$2:$AD$66, 0, Data!$H$2:$H$66, "&gt;1999")</f>
        <v>0.909090909090909</v>
      </c>
      <c r="AH152" s="0" t="n">
        <f aca="false">IF(AND(V152&gt;0.1, (NOT(V151&gt;0.1))), A152, AH151)</f>
        <v>2026</v>
      </c>
    </row>
    <row r="153" customFormat="false" ht="12" hidden="false" customHeight="false" outlineLevel="0" collapsed="false">
      <c r="A153" s="0" t="n">
        <v>2111</v>
      </c>
      <c r="B153" s="0" t="n">
        <f aca="false">COUNTIF(Data!$M$2:$M$66, "&lt;" &amp; A153)/COUNT(Data!$M$2:$M$66)</f>
        <v>0.879310344827586</v>
      </c>
      <c r="C153" s="0" t="n">
        <f aca="false">COUNTIF(Data!$L$2:$L$66, "&lt;" &amp; A153)/COUNT(Data!$L$2:$L$66)</f>
        <v>0.867924528301887</v>
      </c>
      <c r="E153" s="0" t="n">
        <f aca="false">COUNTIFS(Data!$D$2:$D$66, "AI", Data!$H$2:$H$66, "&lt;2000", Data!$M$2:$M$66, "&lt;"&amp;'Cumulative distributions'!$A153)/COUNTIFS(Data!$M$2:$M$66, "&gt;0", Data!$D$2:$D$66, "AI", Data!$H$2:$H$66, "&lt;2000")</f>
        <v>1</v>
      </c>
      <c r="F153" s="0" t="n">
        <f aca="false">COUNTIFS(Data!$D$2:$D$66, "AI", Data!$H$2:$H$66, "&gt;1999", Data!$M$2:$M$66, "&lt;"&amp;'Cumulative distributions'!$A153)/COUNTIFS(Data!$M$2:$M$66, "&gt;0", Data!$D$2:$D$66, "AI", Data!$H$2:$H$66, "&gt;1999")</f>
        <v>0.8</v>
      </c>
      <c r="G153" s="0" t="e">
        <f aca="false">COUNTIFS(Data!$D$2:$D$66, "AGI", Data!$H$2:$H$66, "&lt;2000", Data!$M$2:$M$66, "&lt;"&amp;'Cumulative distributions'!$A153)/COUNTIFS(Data!$M$2:$M$66, "&gt;0", Data!$D$2:$D$66, "AGI", Data!$H$2:$H$66, "&lt;2000")</f>
        <v>#DIV/0!</v>
      </c>
      <c r="H153" s="0" t="n">
        <f aca="false">COUNTIFS(Data!$D$2:$D$66, "AGI", Data!$H$2:$H$66, "&gt;1999", Data!$M$2:$M$66, "&lt;"&amp;'Cumulative distributions'!$A153)/COUNTIFS(Data!$M$2:$M$66, "&gt;0", Data!$D$2:$D$66, "AGI", Data!$H$2:$H$66, "&gt;1999")</f>
        <v>1</v>
      </c>
      <c r="I153" s="0" t="n">
        <f aca="false">COUNTIFS(Data!$D$2:$D$66, "Futurist", Data!$H$2:$H$66, "&lt;2000", Data!$M$2:$M$66, "&lt;"&amp;'Cumulative distributions'!$A153)/COUNTIFS(Data!$M$2:$M$66, "&gt;0", Data!$D$2:$D$66, "Futurist", Data!$H$2:$H$66, "&lt;2000")</f>
        <v>0.75</v>
      </c>
      <c r="J153" s="0" t="n">
        <f aca="false">COUNTIFS(Data!$D$2:$D$66, "Futurist", Data!$H$2:$H$66, "&gt;1999", Data!$M$2:$M$66, "&lt;"&amp;'Cumulative distributions'!$A153)/COUNTIFS(Data!$M$2:$M$66, "&gt;0", Data!$D$2:$D$66, "Futurist", Data!$H$2:$H$66, "&gt;1999")</f>
        <v>0.857142857142857</v>
      </c>
      <c r="K153" s="0" t="n">
        <f aca="false">COUNTIFS(Data!$D$2:$D$66, "Other", Data!$H$2:$H$66, "&lt;2000", Data!$M$2:$M$66, "&lt;"&amp;'Cumulative distributions'!$A153)/COUNTIFS(Data!$M$2:$M$66, "&gt;0", Data!$D$2:$D$66, "Other", Data!$H$2:$H$66, "&lt;2000")</f>
        <v>1</v>
      </c>
      <c r="L153" s="0" t="n">
        <f aca="false">COUNTIFS(Data!$D$2:$D$66, "Other", Data!$H$2:$H$66, "&gt;1999", Data!$M$2:$M$66, "&lt;"&amp;'Cumulative distributions'!$A153)/COUNTIFS(Data!$M$2:$M$66, "&gt;0", Data!$D$2:$D$66, "Other", Data!$H$2:$H$66, "&gt;1999")</f>
        <v>0.8</v>
      </c>
      <c r="N153" s="0" t="n">
        <f aca="false">COUNTIFS(Data!$D$2:$D$66, "AGI", Data!$M$2:$M$66, "&lt;"&amp;'Cumulative distributions'!$A153)/COUNTIFS(Data!$M$2:$M$66, "&gt;0", Data!$D$2:$D$66, "AGI")</f>
        <v>1</v>
      </c>
      <c r="O153" s="0" t="n">
        <f aca="false">COUNTIFS(Data!$D$2:$D$66, "AI", Data!$M$2:$M$66, "&lt;"&amp;'Cumulative distributions'!$A153)/COUNTIFS(Data!$M$2:$M$66, "&gt;0", Data!$D$2:$D$66, "AI")</f>
        <v>0.863636363636364</v>
      </c>
      <c r="P153" s="0" t="n">
        <f aca="false">COUNTIFS(Data!$D$2:$D$66, "Futurist", Data!$M$2:$M$66, "&lt;"&amp;'Cumulative distributions'!$A153)/COUNTIFS(Data!$M$2:$M$66, "&gt;0", Data!$D$2:$D$66, "Futurist")</f>
        <v>0.8</v>
      </c>
      <c r="Q153" s="0" t="n">
        <f aca="false">COUNTIFS(Data!$D$2:$D$66, "Other", Data!$M$2:$M$66, "&lt;"&amp;'Cumulative distributions'!$A153)/COUNTIFS(Data!$M$2:$M$66, "&gt;0", Data!$D$2:$D$66, "Other")</f>
        <v>0.875</v>
      </c>
      <c r="S153" s="0" t="n">
        <f aca="false">COUNTIFS(Data!$H$2:$H$66, "&lt;2000", Data!$M$2:$M$66, "&lt;"&amp;'Cumulative distributions'!$A153)/COUNTIFS(Data!$M$2:$M$66, "&gt;0", Data!$H$2:$H$66, "&lt;2000")</f>
        <v>0.888888888888889</v>
      </c>
      <c r="T153" s="0" t="n">
        <f aca="false">COUNTIFS(Data!$H$2:$H$66, "&gt;1999", Data!$M$2:$M$66, "&lt;"&amp;'Cumulative distributions'!$A153)/COUNTIFS(Data!$M$2:$M$66, "&gt;0", Data!$H$2:$H$66, "&gt;1999")</f>
        <v>0.875</v>
      </c>
      <c r="V153" s="0" t="n">
        <f aca="false">COUNTIFS(Data!$AD$2:$AD$66, 1, Data!$H$2:$H$66, "&gt;1999", Data!$M$2:$M$66, "&lt;"&amp;'Cumulative distributions'!$A153)/COUNTIFS(Data!$M$2:$M$66, "&gt;0", Data!$AD$2:$AD$66, 1, Data!$H$2:$H$66, "&gt;1999")</f>
        <v>0.909090909090909</v>
      </c>
      <c r="W153" s="0" t="n">
        <f aca="false">COUNTIFS(Data!$AD$2:$AD$66, 0, Data!$H$2:$H$66, "&gt;1999", Data!$M$2:$M$66, "&lt;"&amp;'Cumulative distributions'!$A153)/COUNTIFS(Data!$M$2:$M$66, "&gt;0", Data!$AD$2:$AD$66, 0, Data!$H$2:$H$66, "&gt;1999")</f>
        <v>0.909090909090909</v>
      </c>
      <c r="AH153" s="0" t="n">
        <f aca="false">IF(AND(V153&gt;0.1, (NOT(V152&gt;0.1))), A153, AH152)</f>
        <v>2026</v>
      </c>
    </row>
    <row r="154" customFormat="false" ht="12" hidden="false" customHeight="false" outlineLevel="0" collapsed="false">
      <c r="A154" s="0" t="n">
        <v>2112</v>
      </c>
      <c r="B154" s="0" t="n">
        <f aca="false">COUNTIF(Data!$M$2:$M$66, "&lt;" &amp; A154)/COUNT(Data!$M$2:$M$66)</f>
        <v>0.879310344827586</v>
      </c>
      <c r="C154" s="0" t="n">
        <f aca="false">COUNTIF(Data!$L$2:$L$66, "&lt;" &amp; A154)/COUNT(Data!$L$2:$L$66)</f>
        <v>0.867924528301887</v>
      </c>
      <c r="E154" s="0" t="n">
        <f aca="false">COUNTIFS(Data!$D$2:$D$66, "AI", Data!$H$2:$H$66, "&lt;2000", Data!$M$2:$M$66, "&lt;"&amp;'Cumulative distributions'!$A154)/COUNTIFS(Data!$M$2:$M$66, "&gt;0", Data!$D$2:$D$66, "AI", Data!$H$2:$H$66, "&lt;2000")</f>
        <v>1</v>
      </c>
      <c r="F154" s="0" t="n">
        <f aca="false">COUNTIFS(Data!$D$2:$D$66, "AI", Data!$H$2:$H$66, "&gt;1999", Data!$M$2:$M$66, "&lt;"&amp;'Cumulative distributions'!$A154)/COUNTIFS(Data!$M$2:$M$66, "&gt;0", Data!$D$2:$D$66, "AI", Data!$H$2:$H$66, "&gt;1999")</f>
        <v>0.8</v>
      </c>
      <c r="G154" s="0" t="e">
        <f aca="false">COUNTIFS(Data!$D$2:$D$66, "AGI", Data!$H$2:$H$66, "&lt;2000", Data!$M$2:$M$66, "&lt;"&amp;'Cumulative distributions'!$A154)/COUNTIFS(Data!$M$2:$M$66, "&gt;0", Data!$D$2:$D$66, "AGI", Data!$H$2:$H$66, "&lt;2000")</f>
        <v>#DIV/0!</v>
      </c>
      <c r="H154" s="0" t="n">
        <f aca="false">COUNTIFS(Data!$D$2:$D$66, "AGI", Data!$H$2:$H$66, "&gt;1999", Data!$M$2:$M$66, "&lt;"&amp;'Cumulative distributions'!$A154)/COUNTIFS(Data!$M$2:$M$66, "&gt;0", Data!$D$2:$D$66, "AGI", Data!$H$2:$H$66, "&gt;1999")</f>
        <v>1</v>
      </c>
      <c r="I154" s="0" t="n">
        <f aca="false">COUNTIFS(Data!$D$2:$D$66, "Futurist", Data!$H$2:$H$66, "&lt;2000", Data!$M$2:$M$66, "&lt;"&amp;'Cumulative distributions'!$A154)/COUNTIFS(Data!$M$2:$M$66, "&gt;0", Data!$D$2:$D$66, "Futurist", Data!$H$2:$H$66, "&lt;2000")</f>
        <v>0.75</v>
      </c>
      <c r="J154" s="0" t="n">
        <f aca="false">COUNTIFS(Data!$D$2:$D$66, "Futurist", Data!$H$2:$H$66, "&gt;1999", Data!$M$2:$M$66, "&lt;"&amp;'Cumulative distributions'!$A154)/COUNTIFS(Data!$M$2:$M$66, "&gt;0", Data!$D$2:$D$66, "Futurist", Data!$H$2:$H$66, "&gt;1999")</f>
        <v>0.857142857142857</v>
      </c>
      <c r="K154" s="0" t="n">
        <f aca="false">COUNTIFS(Data!$D$2:$D$66, "Other", Data!$H$2:$H$66, "&lt;2000", Data!$M$2:$M$66, "&lt;"&amp;'Cumulative distributions'!$A154)/COUNTIFS(Data!$M$2:$M$66, "&gt;0", Data!$D$2:$D$66, "Other", Data!$H$2:$H$66, "&lt;2000")</f>
        <v>1</v>
      </c>
      <c r="L154" s="0" t="n">
        <f aca="false">COUNTIFS(Data!$D$2:$D$66, "Other", Data!$H$2:$H$66, "&gt;1999", Data!$M$2:$M$66, "&lt;"&amp;'Cumulative distributions'!$A154)/COUNTIFS(Data!$M$2:$M$66, "&gt;0", Data!$D$2:$D$66, "Other", Data!$H$2:$H$66, "&gt;1999")</f>
        <v>0.8</v>
      </c>
      <c r="N154" s="0" t="n">
        <f aca="false">COUNTIFS(Data!$D$2:$D$66, "AGI", Data!$M$2:$M$66, "&lt;"&amp;'Cumulative distributions'!$A154)/COUNTIFS(Data!$M$2:$M$66, "&gt;0", Data!$D$2:$D$66, "AGI")</f>
        <v>1</v>
      </c>
      <c r="O154" s="0" t="n">
        <f aca="false">COUNTIFS(Data!$D$2:$D$66, "AI", Data!$M$2:$M$66, "&lt;"&amp;'Cumulative distributions'!$A154)/COUNTIFS(Data!$M$2:$M$66, "&gt;0", Data!$D$2:$D$66, "AI")</f>
        <v>0.863636363636364</v>
      </c>
      <c r="P154" s="0" t="n">
        <f aca="false">COUNTIFS(Data!$D$2:$D$66, "Futurist", Data!$M$2:$M$66, "&lt;"&amp;'Cumulative distributions'!$A154)/COUNTIFS(Data!$M$2:$M$66, "&gt;0", Data!$D$2:$D$66, "Futurist")</f>
        <v>0.8</v>
      </c>
      <c r="Q154" s="0" t="n">
        <f aca="false">COUNTIFS(Data!$D$2:$D$66, "Other", Data!$M$2:$M$66, "&lt;"&amp;'Cumulative distributions'!$A154)/COUNTIFS(Data!$M$2:$M$66, "&gt;0", Data!$D$2:$D$66, "Other")</f>
        <v>0.875</v>
      </c>
      <c r="S154" s="0" t="n">
        <f aca="false">COUNTIFS(Data!$H$2:$H$66, "&lt;2000", Data!$M$2:$M$66, "&lt;"&amp;'Cumulative distributions'!$A154)/COUNTIFS(Data!$M$2:$M$66, "&gt;0", Data!$H$2:$H$66, "&lt;2000")</f>
        <v>0.888888888888889</v>
      </c>
      <c r="T154" s="0" t="n">
        <f aca="false">COUNTIFS(Data!$H$2:$H$66, "&gt;1999", Data!$M$2:$M$66, "&lt;"&amp;'Cumulative distributions'!$A154)/COUNTIFS(Data!$M$2:$M$66, "&gt;0", Data!$H$2:$H$66, "&gt;1999")</f>
        <v>0.875</v>
      </c>
      <c r="V154" s="0" t="n">
        <f aca="false">COUNTIFS(Data!$AD$2:$AD$66, 1, Data!$H$2:$H$66, "&gt;1999", Data!$M$2:$M$66, "&lt;"&amp;'Cumulative distributions'!$A154)/COUNTIFS(Data!$M$2:$M$66, "&gt;0", Data!$AD$2:$AD$66, 1, Data!$H$2:$H$66, "&gt;1999")</f>
        <v>0.909090909090909</v>
      </c>
      <c r="W154" s="0" t="n">
        <f aca="false">COUNTIFS(Data!$AD$2:$AD$66, 0, Data!$H$2:$H$66, "&gt;1999", Data!$M$2:$M$66, "&lt;"&amp;'Cumulative distributions'!$A154)/COUNTIFS(Data!$M$2:$M$66, "&gt;0", Data!$AD$2:$AD$66, 0, Data!$H$2:$H$66, "&gt;1999")</f>
        <v>0.909090909090909</v>
      </c>
      <c r="AH154" s="0" t="n">
        <f aca="false">IF(AND(V154&gt;0.1, (NOT(V153&gt;0.1))), A154, AH153)</f>
        <v>2026</v>
      </c>
    </row>
    <row r="155" customFormat="false" ht="12" hidden="false" customHeight="false" outlineLevel="0" collapsed="false">
      <c r="A155" s="0" t="n">
        <v>2113</v>
      </c>
      <c r="B155" s="0" t="n">
        <f aca="false">COUNTIF(Data!$M$2:$M$66, "&lt;" &amp; A155)/COUNT(Data!$M$2:$M$66)</f>
        <v>0.913793103448276</v>
      </c>
      <c r="C155" s="0" t="n">
        <f aca="false">COUNTIF(Data!$L$2:$L$66, "&lt;" &amp; A155)/COUNT(Data!$L$2:$L$66)</f>
        <v>0.905660377358491</v>
      </c>
      <c r="E155" s="0" t="n">
        <f aca="false">COUNTIFS(Data!$D$2:$D$66, "AI", Data!$H$2:$H$66, "&lt;2000", Data!$M$2:$M$66, "&lt;"&amp;'Cumulative distributions'!$A155)/COUNTIFS(Data!$M$2:$M$66, "&gt;0", Data!$D$2:$D$66, "AI", Data!$H$2:$H$66, "&lt;2000")</f>
        <v>1</v>
      </c>
      <c r="F155" s="0" t="n">
        <f aca="false">COUNTIFS(Data!$D$2:$D$66, "AI", Data!$H$2:$H$66, "&gt;1999", Data!$M$2:$M$66, "&lt;"&amp;'Cumulative distributions'!$A155)/COUNTIFS(Data!$M$2:$M$66, "&gt;0", Data!$D$2:$D$66, "AI", Data!$H$2:$H$66, "&gt;1999")</f>
        <v>0.933333333333333</v>
      </c>
      <c r="G155" s="0" t="e">
        <f aca="false">COUNTIFS(Data!$D$2:$D$66, "AGI", Data!$H$2:$H$66, "&lt;2000", Data!$M$2:$M$66, "&lt;"&amp;'Cumulative distributions'!$A155)/COUNTIFS(Data!$M$2:$M$66, "&gt;0", Data!$D$2:$D$66, "AGI", Data!$H$2:$H$66, "&lt;2000")</f>
        <v>#DIV/0!</v>
      </c>
      <c r="H155" s="0" t="n">
        <f aca="false">COUNTIFS(Data!$D$2:$D$66, "AGI", Data!$H$2:$H$66, "&gt;1999", Data!$M$2:$M$66, "&lt;"&amp;'Cumulative distributions'!$A155)/COUNTIFS(Data!$M$2:$M$66, "&gt;0", Data!$D$2:$D$66, "AGI", Data!$H$2:$H$66, "&gt;1999")</f>
        <v>1</v>
      </c>
      <c r="I155" s="0" t="n">
        <f aca="false">COUNTIFS(Data!$D$2:$D$66, "Futurist", Data!$H$2:$H$66, "&lt;2000", Data!$M$2:$M$66, "&lt;"&amp;'Cumulative distributions'!$A155)/COUNTIFS(Data!$M$2:$M$66, "&gt;0", Data!$D$2:$D$66, "Futurist", Data!$H$2:$H$66, "&lt;2000")</f>
        <v>0.75</v>
      </c>
      <c r="J155" s="0" t="n">
        <f aca="false">COUNTIFS(Data!$D$2:$D$66, "Futurist", Data!$H$2:$H$66, "&gt;1999", Data!$M$2:$M$66, "&lt;"&amp;'Cumulative distributions'!$A155)/COUNTIFS(Data!$M$2:$M$66, "&gt;0", Data!$D$2:$D$66, "Futurist", Data!$H$2:$H$66, "&gt;1999")</f>
        <v>0.857142857142857</v>
      </c>
      <c r="K155" s="0" t="n">
        <f aca="false">COUNTIFS(Data!$D$2:$D$66, "Other", Data!$H$2:$H$66, "&lt;2000", Data!$M$2:$M$66, "&lt;"&amp;'Cumulative distributions'!$A155)/COUNTIFS(Data!$M$2:$M$66, "&gt;0", Data!$D$2:$D$66, "Other", Data!$H$2:$H$66, "&lt;2000")</f>
        <v>1</v>
      </c>
      <c r="L155" s="0" t="n">
        <f aca="false">COUNTIFS(Data!$D$2:$D$66, "Other", Data!$H$2:$H$66, "&gt;1999", Data!$M$2:$M$66, "&lt;"&amp;'Cumulative distributions'!$A155)/COUNTIFS(Data!$M$2:$M$66, "&gt;0", Data!$D$2:$D$66, "Other", Data!$H$2:$H$66, "&gt;1999")</f>
        <v>0.8</v>
      </c>
      <c r="N155" s="0" t="n">
        <f aca="false">COUNTIFS(Data!$D$2:$D$66, "AGI", Data!$M$2:$M$66, "&lt;"&amp;'Cumulative distributions'!$A155)/COUNTIFS(Data!$M$2:$M$66, "&gt;0", Data!$D$2:$D$66, "AGI")</f>
        <v>1</v>
      </c>
      <c r="O155" s="0" t="n">
        <f aca="false">COUNTIFS(Data!$D$2:$D$66, "AI", Data!$M$2:$M$66, "&lt;"&amp;'Cumulative distributions'!$A155)/COUNTIFS(Data!$M$2:$M$66, "&gt;0", Data!$D$2:$D$66, "AI")</f>
        <v>0.954545454545455</v>
      </c>
      <c r="P155" s="0" t="n">
        <f aca="false">COUNTIFS(Data!$D$2:$D$66, "Futurist", Data!$M$2:$M$66, "&lt;"&amp;'Cumulative distributions'!$A155)/COUNTIFS(Data!$M$2:$M$66, "&gt;0", Data!$D$2:$D$66, "Futurist")</f>
        <v>0.8</v>
      </c>
      <c r="Q155" s="0" t="n">
        <f aca="false">COUNTIFS(Data!$D$2:$D$66, "Other", Data!$M$2:$M$66, "&lt;"&amp;'Cumulative distributions'!$A155)/COUNTIFS(Data!$M$2:$M$66, "&gt;0", Data!$D$2:$D$66, "Other")</f>
        <v>0.875</v>
      </c>
      <c r="S155" s="0" t="n">
        <f aca="false">COUNTIFS(Data!$H$2:$H$66, "&lt;2000", Data!$M$2:$M$66, "&lt;"&amp;'Cumulative distributions'!$A155)/COUNTIFS(Data!$M$2:$M$66, "&gt;0", Data!$H$2:$H$66, "&lt;2000")</f>
        <v>0.888888888888889</v>
      </c>
      <c r="T155" s="0" t="n">
        <f aca="false">COUNTIFS(Data!$H$2:$H$66, "&gt;1999", Data!$M$2:$M$66, "&lt;"&amp;'Cumulative distributions'!$A155)/COUNTIFS(Data!$M$2:$M$66, "&gt;0", Data!$H$2:$H$66, "&gt;1999")</f>
        <v>0.925</v>
      </c>
      <c r="V155" s="0" t="n">
        <f aca="false">COUNTIFS(Data!$AD$2:$AD$66, 1, Data!$H$2:$H$66, "&gt;1999", Data!$M$2:$M$66, "&lt;"&amp;'Cumulative distributions'!$A155)/COUNTIFS(Data!$M$2:$M$66, "&gt;0", Data!$AD$2:$AD$66, 1, Data!$H$2:$H$66, "&gt;1999")</f>
        <v>0.954545454545455</v>
      </c>
      <c r="W155" s="0" t="n">
        <f aca="false">COUNTIFS(Data!$AD$2:$AD$66, 0, Data!$H$2:$H$66, "&gt;1999", Data!$M$2:$M$66, "&lt;"&amp;'Cumulative distributions'!$A155)/COUNTIFS(Data!$M$2:$M$66, "&gt;0", Data!$AD$2:$AD$66, 0, Data!$H$2:$H$66, "&gt;1999")</f>
        <v>0.909090909090909</v>
      </c>
      <c r="AH155" s="0" t="n">
        <f aca="false">IF(AND(V155&gt;0.1, (NOT(V154&gt;0.1))), A155, AH154)</f>
        <v>2026</v>
      </c>
    </row>
    <row r="156" customFormat="false" ht="12" hidden="false" customHeight="false" outlineLevel="0" collapsed="false">
      <c r="A156" s="0" t="n">
        <v>2114</v>
      </c>
      <c r="B156" s="0" t="n">
        <f aca="false">COUNTIF(Data!$M$2:$M$66, "&lt;" &amp; A156)/COUNT(Data!$M$2:$M$66)</f>
        <v>0.913793103448276</v>
      </c>
      <c r="C156" s="0" t="n">
        <f aca="false">COUNTIF(Data!$L$2:$L$66, "&lt;" &amp; A156)/COUNT(Data!$L$2:$L$66)</f>
        <v>0.905660377358491</v>
      </c>
      <c r="E156" s="0" t="n">
        <f aca="false">COUNTIFS(Data!$D$2:$D$66, "AI", Data!$H$2:$H$66, "&lt;2000", Data!$M$2:$M$66, "&lt;"&amp;'Cumulative distributions'!$A156)/COUNTIFS(Data!$M$2:$M$66, "&gt;0", Data!$D$2:$D$66, "AI", Data!$H$2:$H$66, "&lt;2000")</f>
        <v>1</v>
      </c>
      <c r="F156" s="0" t="n">
        <f aca="false">COUNTIFS(Data!$D$2:$D$66, "AI", Data!$H$2:$H$66, "&gt;1999", Data!$M$2:$M$66, "&lt;"&amp;'Cumulative distributions'!$A156)/COUNTIFS(Data!$M$2:$M$66, "&gt;0", Data!$D$2:$D$66, "AI", Data!$H$2:$H$66, "&gt;1999")</f>
        <v>0.933333333333333</v>
      </c>
      <c r="G156" s="0" t="e">
        <f aca="false">COUNTIFS(Data!$D$2:$D$66, "AGI", Data!$H$2:$H$66, "&lt;2000", Data!$M$2:$M$66, "&lt;"&amp;'Cumulative distributions'!$A156)/COUNTIFS(Data!$M$2:$M$66, "&gt;0", Data!$D$2:$D$66, "AGI", Data!$H$2:$H$66, "&lt;2000")</f>
        <v>#DIV/0!</v>
      </c>
      <c r="H156" s="0" t="n">
        <f aca="false">COUNTIFS(Data!$D$2:$D$66, "AGI", Data!$H$2:$H$66, "&gt;1999", Data!$M$2:$M$66, "&lt;"&amp;'Cumulative distributions'!$A156)/COUNTIFS(Data!$M$2:$M$66, "&gt;0", Data!$D$2:$D$66, "AGI", Data!$H$2:$H$66, "&gt;1999")</f>
        <v>1</v>
      </c>
      <c r="I156" s="0" t="n">
        <f aca="false">COUNTIFS(Data!$D$2:$D$66, "Futurist", Data!$H$2:$H$66, "&lt;2000", Data!$M$2:$M$66, "&lt;"&amp;'Cumulative distributions'!$A156)/COUNTIFS(Data!$M$2:$M$66, "&gt;0", Data!$D$2:$D$66, "Futurist", Data!$H$2:$H$66, "&lt;2000")</f>
        <v>0.75</v>
      </c>
      <c r="J156" s="0" t="n">
        <f aca="false">COUNTIFS(Data!$D$2:$D$66, "Futurist", Data!$H$2:$H$66, "&gt;1999", Data!$M$2:$M$66, "&lt;"&amp;'Cumulative distributions'!$A156)/COUNTIFS(Data!$M$2:$M$66, "&gt;0", Data!$D$2:$D$66, "Futurist", Data!$H$2:$H$66, "&gt;1999")</f>
        <v>0.857142857142857</v>
      </c>
      <c r="K156" s="0" t="n">
        <f aca="false">COUNTIFS(Data!$D$2:$D$66, "Other", Data!$H$2:$H$66, "&lt;2000", Data!$M$2:$M$66, "&lt;"&amp;'Cumulative distributions'!$A156)/COUNTIFS(Data!$M$2:$M$66, "&gt;0", Data!$D$2:$D$66, "Other", Data!$H$2:$H$66, "&lt;2000")</f>
        <v>1</v>
      </c>
      <c r="L156" s="0" t="n">
        <f aca="false">COUNTIFS(Data!$D$2:$D$66, "Other", Data!$H$2:$H$66, "&gt;1999", Data!$M$2:$M$66, "&lt;"&amp;'Cumulative distributions'!$A156)/COUNTIFS(Data!$M$2:$M$66, "&gt;0", Data!$D$2:$D$66, "Other", Data!$H$2:$H$66, "&gt;1999")</f>
        <v>0.8</v>
      </c>
      <c r="N156" s="0" t="n">
        <f aca="false">COUNTIFS(Data!$D$2:$D$66, "AGI", Data!$M$2:$M$66, "&lt;"&amp;'Cumulative distributions'!$A156)/COUNTIFS(Data!$M$2:$M$66, "&gt;0", Data!$D$2:$D$66, "AGI")</f>
        <v>1</v>
      </c>
      <c r="O156" s="0" t="n">
        <f aca="false">COUNTIFS(Data!$D$2:$D$66, "AI", Data!$M$2:$M$66, "&lt;"&amp;'Cumulative distributions'!$A156)/COUNTIFS(Data!$M$2:$M$66, "&gt;0", Data!$D$2:$D$66, "AI")</f>
        <v>0.954545454545455</v>
      </c>
      <c r="P156" s="0" t="n">
        <f aca="false">COUNTIFS(Data!$D$2:$D$66, "Futurist", Data!$M$2:$M$66, "&lt;"&amp;'Cumulative distributions'!$A156)/COUNTIFS(Data!$M$2:$M$66, "&gt;0", Data!$D$2:$D$66, "Futurist")</f>
        <v>0.8</v>
      </c>
      <c r="Q156" s="0" t="n">
        <f aca="false">COUNTIFS(Data!$D$2:$D$66, "Other", Data!$M$2:$M$66, "&lt;"&amp;'Cumulative distributions'!$A156)/COUNTIFS(Data!$M$2:$M$66, "&gt;0", Data!$D$2:$D$66, "Other")</f>
        <v>0.875</v>
      </c>
      <c r="S156" s="0" t="n">
        <f aca="false">COUNTIFS(Data!$H$2:$H$66, "&lt;2000", Data!$M$2:$M$66, "&lt;"&amp;'Cumulative distributions'!$A156)/COUNTIFS(Data!$M$2:$M$66, "&gt;0", Data!$H$2:$H$66, "&lt;2000")</f>
        <v>0.888888888888889</v>
      </c>
      <c r="T156" s="0" t="n">
        <f aca="false">COUNTIFS(Data!$H$2:$H$66, "&gt;1999", Data!$M$2:$M$66, "&lt;"&amp;'Cumulative distributions'!$A156)/COUNTIFS(Data!$M$2:$M$66, "&gt;0", Data!$H$2:$H$66, "&gt;1999")</f>
        <v>0.925</v>
      </c>
      <c r="V156" s="0" t="n">
        <f aca="false">COUNTIFS(Data!$AD$2:$AD$66, 1, Data!$H$2:$H$66, "&gt;1999", Data!$M$2:$M$66, "&lt;"&amp;'Cumulative distributions'!$A156)/COUNTIFS(Data!$M$2:$M$66, "&gt;0", Data!$AD$2:$AD$66, 1, Data!$H$2:$H$66, "&gt;1999")</f>
        <v>0.954545454545455</v>
      </c>
      <c r="W156" s="0" t="n">
        <f aca="false">COUNTIFS(Data!$AD$2:$AD$66, 0, Data!$H$2:$H$66, "&gt;1999", Data!$M$2:$M$66, "&lt;"&amp;'Cumulative distributions'!$A156)/COUNTIFS(Data!$M$2:$M$66, "&gt;0", Data!$AD$2:$AD$66, 0, Data!$H$2:$H$66, "&gt;1999")</f>
        <v>0.909090909090909</v>
      </c>
      <c r="AH156" s="0" t="n">
        <f aca="false">IF(AND(V156&gt;0.1, (NOT(V155&gt;0.1))), A156, AH155)</f>
        <v>2026</v>
      </c>
    </row>
    <row r="157" customFormat="false" ht="12" hidden="false" customHeight="false" outlineLevel="0" collapsed="false">
      <c r="A157" s="0" t="n">
        <v>2115</v>
      </c>
      <c r="B157" s="0" t="n">
        <f aca="false">COUNTIF(Data!$M$2:$M$66, "&lt;" &amp; A157)/COUNT(Data!$M$2:$M$66)</f>
        <v>0.913793103448276</v>
      </c>
      <c r="C157" s="0" t="n">
        <f aca="false">COUNTIF(Data!$L$2:$L$66, "&lt;" &amp; A157)/COUNT(Data!$L$2:$L$66)</f>
        <v>0.905660377358491</v>
      </c>
      <c r="E157" s="0" t="n">
        <f aca="false">COUNTIFS(Data!$D$2:$D$66, "AI", Data!$H$2:$H$66, "&lt;2000", Data!$M$2:$M$66, "&lt;"&amp;'Cumulative distributions'!$A157)/COUNTIFS(Data!$M$2:$M$66, "&gt;0", Data!$D$2:$D$66, "AI", Data!$H$2:$H$66, "&lt;2000")</f>
        <v>1</v>
      </c>
      <c r="F157" s="0" t="n">
        <f aca="false">COUNTIFS(Data!$D$2:$D$66, "AI", Data!$H$2:$H$66, "&gt;1999", Data!$M$2:$M$66, "&lt;"&amp;'Cumulative distributions'!$A157)/COUNTIFS(Data!$M$2:$M$66, "&gt;0", Data!$D$2:$D$66, "AI", Data!$H$2:$H$66, "&gt;1999")</f>
        <v>0.933333333333333</v>
      </c>
      <c r="G157" s="0" t="e">
        <f aca="false">COUNTIFS(Data!$D$2:$D$66, "AGI", Data!$H$2:$H$66, "&lt;2000", Data!$M$2:$M$66, "&lt;"&amp;'Cumulative distributions'!$A157)/COUNTIFS(Data!$M$2:$M$66, "&gt;0", Data!$D$2:$D$66, "AGI", Data!$H$2:$H$66, "&lt;2000")</f>
        <v>#DIV/0!</v>
      </c>
      <c r="H157" s="0" t="n">
        <f aca="false">COUNTIFS(Data!$D$2:$D$66, "AGI", Data!$H$2:$H$66, "&gt;1999", Data!$M$2:$M$66, "&lt;"&amp;'Cumulative distributions'!$A157)/COUNTIFS(Data!$M$2:$M$66, "&gt;0", Data!$D$2:$D$66, "AGI", Data!$H$2:$H$66, "&gt;1999")</f>
        <v>1</v>
      </c>
      <c r="I157" s="0" t="n">
        <f aca="false">COUNTIFS(Data!$D$2:$D$66, "Futurist", Data!$H$2:$H$66, "&lt;2000", Data!$M$2:$M$66, "&lt;"&amp;'Cumulative distributions'!$A157)/COUNTIFS(Data!$M$2:$M$66, "&gt;0", Data!$D$2:$D$66, "Futurist", Data!$H$2:$H$66, "&lt;2000")</f>
        <v>0.75</v>
      </c>
      <c r="J157" s="0" t="n">
        <f aca="false">COUNTIFS(Data!$D$2:$D$66, "Futurist", Data!$H$2:$H$66, "&gt;1999", Data!$M$2:$M$66, "&lt;"&amp;'Cumulative distributions'!$A157)/COUNTIFS(Data!$M$2:$M$66, "&gt;0", Data!$D$2:$D$66, "Futurist", Data!$H$2:$H$66, "&gt;1999")</f>
        <v>0.857142857142857</v>
      </c>
      <c r="K157" s="0" t="n">
        <f aca="false">COUNTIFS(Data!$D$2:$D$66, "Other", Data!$H$2:$H$66, "&lt;2000", Data!$M$2:$M$66, "&lt;"&amp;'Cumulative distributions'!$A157)/COUNTIFS(Data!$M$2:$M$66, "&gt;0", Data!$D$2:$D$66, "Other", Data!$H$2:$H$66, "&lt;2000")</f>
        <v>1</v>
      </c>
      <c r="L157" s="0" t="n">
        <f aca="false">COUNTIFS(Data!$D$2:$D$66, "Other", Data!$H$2:$H$66, "&gt;1999", Data!$M$2:$M$66, "&lt;"&amp;'Cumulative distributions'!$A157)/COUNTIFS(Data!$M$2:$M$66, "&gt;0", Data!$D$2:$D$66, "Other", Data!$H$2:$H$66, "&gt;1999")</f>
        <v>0.8</v>
      </c>
      <c r="N157" s="0" t="n">
        <f aca="false">COUNTIFS(Data!$D$2:$D$66, "AGI", Data!$M$2:$M$66, "&lt;"&amp;'Cumulative distributions'!$A157)/COUNTIFS(Data!$M$2:$M$66, "&gt;0", Data!$D$2:$D$66, "AGI")</f>
        <v>1</v>
      </c>
      <c r="O157" s="0" t="n">
        <f aca="false">COUNTIFS(Data!$D$2:$D$66, "AI", Data!$M$2:$M$66, "&lt;"&amp;'Cumulative distributions'!$A157)/COUNTIFS(Data!$M$2:$M$66, "&gt;0", Data!$D$2:$D$66, "AI")</f>
        <v>0.954545454545455</v>
      </c>
      <c r="P157" s="0" t="n">
        <f aca="false">COUNTIFS(Data!$D$2:$D$66, "Futurist", Data!$M$2:$M$66, "&lt;"&amp;'Cumulative distributions'!$A157)/COUNTIFS(Data!$M$2:$M$66, "&gt;0", Data!$D$2:$D$66, "Futurist")</f>
        <v>0.8</v>
      </c>
      <c r="Q157" s="0" t="n">
        <f aca="false">COUNTIFS(Data!$D$2:$D$66, "Other", Data!$M$2:$M$66, "&lt;"&amp;'Cumulative distributions'!$A157)/COUNTIFS(Data!$M$2:$M$66, "&gt;0", Data!$D$2:$D$66, "Other")</f>
        <v>0.875</v>
      </c>
      <c r="S157" s="0" t="n">
        <f aca="false">COUNTIFS(Data!$H$2:$H$66, "&lt;2000", Data!$M$2:$M$66, "&lt;"&amp;'Cumulative distributions'!$A157)/COUNTIFS(Data!$M$2:$M$66, "&gt;0", Data!$H$2:$H$66, "&lt;2000")</f>
        <v>0.888888888888889</v>
      </c>
      <c r="T157" s="0" t="n">
        <f aca="false">COUNTIFS(Data!$H$2:$H$66, "&gt;1999", Data!$M$2:$M$66, "&lt;"&amp;'Cumulative distributions'!$A157)/COUNTIFS(Data!$M$2:$M$66, "&gt;0", Data!$H$2:$H$66, "&gt;1999")</f>
        <v>0.925</v>
      </c>
      <c r="V157" s="0" t="n">
        <f aca="false">COUNTIFS(Data!$AD$2:$AD$66, 1, Data!$H$2:$H$66, "&gt;1999", Data!$M$2:$M$66, "&lt;"&amp;'Cumulative distributions'!$A157)/COUNTIFS(Data!$M$2:$M$66, "&gt;0", Data!$AD$2:$AD$66, 1, Data!$H$2:$H$66, "&gt;1999")</f>
        <v>0.954545454545455</v>
      </c>
      <c r="W157" s="0" t="n">
        <f aca="false">COUNTIFS(Data!$AD$2:$AD$66, 0, Data!$H$2:$H$66, "&gt;1999", Data!$M$2:$M$66, "&lt;"&amp;'Cumulative distributions'!$A157)/COUNTIFS(Data!$M$2:$M$66, "&gt;0", Data!$AD$2:$AD$66, 0, Data!$H$2:$H$66, "&gt;1999")</f>
        <v>0.909090909090909</v>
      </c>
      <c r="AH157" s="0" t="n">
        <f aca="false">IF(AND(V157&gt;0.1, (NOT(V156&gt;0.1))), A157, AH156)</f>
        <v>2026</v>
      </c>
    </row>
    <row r="158" customFormat="false" ht="12" hidden="false" customHeight="false" outlineLevel="0" collapsed="false">
      <c r="A158" s="0" t="n">
        <v>2116</v>
      </c>
      <c r="B158" s="0" t="n">
        <f aca="false">COUNTIF(Data!$M$2:$M$66, "&lt;" &amp; A158)/COUNT(Data!$M$2:$M$66)</f>
        <v>0.913793103448276</v>
      </c>
      <c r="C158" s="0" t="n">
        <f aca="false">COUNTIF(Data!$L$2:$L$66, "&lt;" &amp; A158)/COUNT(Data!$L$2:$L$66)</f>
        <v>0.905660377358491</v>
      </c>
      <c r="E158" s="0" t="n">
        <f aca="false">COUNTIFS(Data!$D$2:$D$66, "AI", Data!$H$2:$H$66, "&lt;2000", Data!$M$2:$M$66, "&lt;"&amp;'Cumulative distributions'!$A158)/COUNTIFS(Data!$M$2:$M$66, "&gt;0", Data!$D$2:$D$66, "AI", Data!$H$2:$H$66, "&lt;2000")</f>
        <v>1</v>
      </c>
      <c r="F158" s="0" t="n">
        <f aca="false">COUNTIFS(Data!$D$2:$D$66, "AI", Data!$H$2:$H$66, "&gt;1999", Data!$M$2:$M$66, "&lt;"&amp;'Cumulative distributions'!$A158)/COUNTIFS(Data!$M$2:$M$66, "&gt;0", Data!$D$2:$D$66, "AI", Data!$H$2:$H$66, "&gt;1999")</f>
        <v>0.933333333333333</v>
      </c>
      <c r="G158" s="0" t="e">
        <f aca="false">COUNTIFS(Data!$D$2:$D$66, "AGI", Data!$H$2:$H$66, "&lt;2000", Data!$M$2:$M$66, "&lt;"&amp;'Cumulative distributions'!$A158)/COUNTIFS(Data!$M$2:$M$66, "&gt;0", Data!$D$2:$D$66, "AGI", Data!$H$2:$H$66, "&lt;2000")</f>
        <v>#DIV/0!</v>
      </c>
      <c r="H158" s="0" t="n">
        <f aca="false">COUNTIFS(Data!$D$2:$D$66, "AGI", Data!$H$2:$H$66, "&gt;1999", Data!$M$2:$M$66, "&lt;"&amp;'Cumulative distributions'!$A158)/COUNTIFS(Data!$M$2:$M$66, "&gt;0", Data!$D$2:$D$66, "AGI", Data!$H$2:$H$66, "&gt;1999")</f>
        <v>1</v>
      </c>
      <c r="I158" s="0" t="n">
        <f aca="false">COUNTIFS(Data!$D$2:$D$66, "Futurist", Data!$H$2:$H$66, "&lt;2000", Data!$M$2:$M$66, "&lt;"&amp;'Cumulative distributions'!$A158)/COUNTIFS(Data!$M$2:$M$66, "&gt;0", Data!$D$2:$D$66, "Futurist", Data!$H$2:$H$66, "&lt;2000")</f>
        <v>0.75</v>
      </c>
      <c r="J158" s="0" t="n">
        <f aca="false">COUNTIFS(Data!$D$2:$D$66, "Futurist", Data!$H$2:$H$66, "&gt;1999", Data!$M$2:$M$66, "&lt;"&amp;'Cumulative distributions'!$A158)/COUNTIFS(Data!$M$2:$M$66, "&gt;0", Data!$D$2:$D$66, "Futurist", Data!$H$2:$H$66, "&gt;1999")</f>
        <v>0.857142857142857</v>
      </c>
      <c r="K158" s="0" t="n">
        <f aca="false">COUNTIFS(Data!$D$2:$D$66, "Other", Data!$H$2:$H$66, "&lt;2000", Data!$M$2:$M$66, "&lt;"&amp;'Cumulative distributions'!$A158)/COUNTIFS(Data!$M$2:$M$66, "&gt;0", Data!$D$2:$D$66, "Other", Data!$H$2:$H$66, "&lt;2000")</f>
        <v>1</v>
      </c>
      <c r="L158" s="0" t="n">
        <f aca="false">COUNTIFS(Data!$D$2:$D$66, "Other", Data!$H$2:$H$66, "&gt;1999", Data!$M$2:$M$66, "&lt;"&amp;'Cumulative distributions'!$A158)/COUNTIFS(Data!$M$2:$M$66, "&gt;0", Data!$D$2:$D$66, "Other", Data!$H$2:$H$66, "&gt;1999")</f>
        <v>0.8</v>
      </c>
      <c r="N158" s="0" t="n">
        <f aca="false">COUNTIFS(Data!$D$2:$D$66, "AGI", Data!$M$2:$M$66, "&lt;"&amp;'Cumulative distributions'!$A158)/COUNTIFS(Data!$M$2:$M$66, "&gt;0", Data!$D$2:$D$66, "AGI")</f>
        <v>1</v>
      </c>
      <c r="O158" s="0" t="n">
        <f aca="false">COUNTIFS(Data!$D$2:$D$66, "AI", Data!$M$2:$M$66, "&lt;"&amp;'Cumulative distributions'!$A158)/COUNTIFS(Data!$M$2:$M$66, "&gt;0", Data!$D$2:$D$66, "AI")</f>
        <v>0.954545454545455</v>
      </c>
      <c r="P158" s="0" t="n">
        <f aca="false">COUNTIFS(Data!$D$2:$D$66, "Futurist", Data!$M$2:$M$66, "&lt;"&amp;'Cumulative distributions'!$A158)/COUNTIFS(Data!$M$2:$M$66, "&gt;0", Data!$D$2:$D$66, "Futurist")</f>
        <v>0.8</v>
      </c>
      <c r="Q158" s="0" t="n">
        <f aca="false">COUNTIFS(Data!$D$2:$D$66, "Other", Data!$M$2:$M$66, "&lt;"&amp;'Cumulative distributions'!$A158)/COUNTIFS(Data!$M$2:$M$66, "&gt;0", Data!$D$2:$D$66, "Other")</f>
        <v>0.875</v>
      </c>
      <c r="S158" s="0" t="n">
        <f aca="false">COUNTIFS(Data!$H$2:$H$66, "&lt;2000", Data!$M$2:$M$66, "&lt;"&amp;'Cumulative distributions'!$A158)/COUNTIFS(Data!$M$2:$M$66, "&gt;0", Data!$H$2:$H$66, "&lt;2000")</f>
        <v>0.888888888888889</v>
      </c>
      <c r="T158" s="0" t="n">
        <f aca="false">COUNTIFS(Data!$H$2:$H$66, "&gt;1999", Data!$M$2:$M$66, "&lt;"&amp;'Cumulative distributions'!$A158)/COUNTIFS(Data!$M$2:$M$66, "&gt;0", Data!$H$2:$H$66, "&gt;1999")</f>
        <v>0.925</v>
      </c>
      <c r="V158" s="0" t="n">
        <f aca="false">COUNTIFS(Data!$AD$2:$AD$66, 1, Data!$H$2:$H$66, "&gt;1999", Data!$M$2:$M$66, "&lt;"&amp;'Cumulative distributions'!$A158)/COUNTIFS(Data!$M$2:$M$66, "&gt;0", Data!$AD$2:$AD$66, 1, Data!$H$2:$H$66, "&gt;1999")</f>
        <v>0.954545454545455</v>
      </c>
      <c r="W158" s="0" t="n">
        <f aca="false">COUNTIFS(Data!$AD$2:$AD$66, 0, Data!$H$2:$H$66, "&gt;1999", Data!$M$2:$M$66, "&lt;"&amp;'Cumulative distributions'!$A158)/COUNTIFS(Data!$M$2:$M$66, "&gt;0", Data!$AD$2:$AD$66, 0, Data!$H$2:$H$66, "&gt;1999")</f>
        <v>0.909090909090909</v>
      </c>
      <c r="AH158" s="0" t="n">
        <f aca="false">IF(AND(V158&gt;0.1, (NOT(V157&gt;0.1))), A158, AH157)</f>
        <v>2026</v>
      </c>
    </row>
    <row r="159" customFormat="false" ht="12" hidden="false" customHeight="false" outlineLevel="0" collapsed="false">
      <c r="A159" s="0" t="n">
        <v>2117</v>
      </c>
      <c r="B159" s="0" t="n">
        <f aca="false">COUNTIF(Data!$M$2:$M$66, "&lt;" &amp; A159)/COUNT(Data!$M$2:$M$66)</f>
        <v>0.913793103448276</v>
      </c>
      <c r="C159" s="0" t="n">
        <f aca="false">COUNTIF(Data!$L$2:$L$66, "&lt;" &amp; A159)/COUNT(Data!$L$2:$L$66)</f>
        <v>0.905660377358491</v>
      </c>
      <c r="E159" s="0" t="n">
        <f aca="false">COUNTIFS(Data!$D$2:$D$66, "AI", Data!$H$2:$H$66, "&lt;2000", Data!$M$2:$M$66, "&lt;"&amp;'Cumulative distributions'!$A159)/COUNTIFS(Data!$M$2:$M$66, "&gt;0", Data!$D$2:$D$66, "AI", Data!$H$2:$H$66, "&lt;2000")</f>
        <v>1</v>
      </c>
      <c r="F159" s="0" t="n">
        <f aca="false">COUNTIFS(Data!$D$2:$D$66, "AI", Data!$H$2:$H$66, "&gt;1999", Data!$M$2:$M$66, "&lt;"&amp;'Cumulative distributions'!$A159)/COUNTIFS(Data!$M$2:$M$66, "&gt;0", Data!$D$2:$D$66, "AI", Data!$H$2:$H$66, "&gt;1999")</f>
        <v>0.933333333333333</v>
      </c>
      <c r="G159" s="0" t="e">
        <f aca="false">COUNTIFS(Data!$D$2:$D$66, "AGI", Data!$H$2:$H$66, "&lt;2000", Data!$M$2:$M$66, "&lt;"&amp;'Cumulative distributions'!$A159)/COUNTIFS(Data!$M$2:$M$66, "&gt;0", Data!$D$2:$D$66, "AGI", Data!$H$2:$H$66, "&lt;2000")</f>
        <v>#DIV/0!</v>
      </c>
      <c r="H159" s="0" t="n">
        <f aca="false">COUNTIFS(Data!$D$2:$D$66, "AGI", Data!$H$2:$H$66, "&gt;1999", Data!$M$2:$M$66, "&lt;"&amp;'Cumulative distributions'!$A159)/COUNTIFS(Data!$M$2:$M$66, "&gt;0", Data!$D$2:$D$66, "AGI", Data!$H$2:$H$66, "&gt;1999")</f>
        <v>1</v>
      </c>
      <c r="I159" s="0" t="n">
        <f aca="false">COUNTIFS(Data!$D$2:$D$66, "Futurist", Data!$H$2:$H$66, "&lt;2000", Data!$M$2:$M$66, "&lt;"&amp;'Cumulative distributions'!$A159)/COUNTIFS(Data!$M$2:$M$66, "&gt;0", Data!$D$2:$D$66, "Futurist", Data!$H$2:$H$66, "&lt;2000")</f>
        <v>0.75</v>
      </c>
      <c r="J159" s="0" t="n">
        <f aca="false">COUNTIFS(Data!$D$2:$D$66, "Futurist", Data!$H$2:$H$66, "&gt;1999", Data!$M$2:$M$66, "&lt;"&amp;'Cumulative distributions'!$A159)/COUNTIFS(Data!$M$2:$M$66, "&gt;0", Data!$D$2:$D$66, "Futurist", Data!$H$2:$H$66, "&gt;1999")</f>
        <v>0.857142857142857</v>
      </c>
      <c r="K159" s="0" t="n">
        <f aca="false">COUNTIFS(Data!$D$2:$D$66, "Other", Data!$H$2:$H$66, "&lt;2000", Data!$M$2:$M$66, "&lt;"&amp;'Cumulative distributions'!$A159)/COUNTIFS(Data!$M$2:$M$66, "&gt;0", Data!$D$2:$D$66, "Other", Data!$H$2:$H$66, "&lt;2000")</f>
        <v>1</v>
      </c>
      <c r="L159" s="0" t="n">
        <f aca="false">COUNTIFS(Data!$D$2:$D$66, "Other", Data!$H$2:$H$66, "&gt;1999", Data!$M$2:$M$66, "&lt;"&amp;'Cumulative distributions'!$A159)/COUNTIFS(Data!$M$2:$M$66, "&gt;0", Data!$D$2:$D$66, "Other", Data!$H$2:$H$66, "&gt;1999")</f>
        <v>0.8</v>
      </c>
      <c r="N159" s="0" t="n">
        <f aca="false">COUNTIFS(Data!$D$2:$D$66, "AGI", Data!$M$2:$M$66, "&lt;"&amp;'Cumulative distributions'!$A159)/COUNTIFS(Data!$M$2:$M$66, "&gt;0", Data!$D$2:$D$66, "AGI")</f>
        <v>1</v>
      </c>
      <c r="O159" s="0" t="n">
        <f aca="false">COUNTIFS(Data!$D$2:$D$66, "AI", Data!$M$2:$M$66, "&lt;"&amp;'Cumulative distributions'!$A159)/COUNTIFS(Data!$M$2:$M$66, "&gt;0", Data!$D$2:$D$66, "AI")</f>
        <v>0.954545454545455</v>
      </c>
      <c r="P159" s="0" t="n">
        <f aca="false">COUNTIFS(Data!$D$2:$D$66, "Futurist", Data!$M$2:$M$66, "&lt;"&amp;'Cumulative distributions'!$A159)/COUNTIFS(Data!$M$2:$M$66, "&gt;0", Data!$D$2:$D$66, "Futurist")</f>
        <v>0.8</v>
      </c>
      <c r="Q159" s="0" t="n">
        <f aca="false">COUNTIFS(Data!$D$2:$D$66, "Other", Data!$M$2:$M$66, "&lt;"&amp;'Cumulative distributions'!$A159)/COUNTIFS(Data!$M$2:$M$66, "&gt;0", Data!$D$2:$D$66, "Other")</f>
        <v>0.875</v>
      </c>
      <c r="S159" s="0" t="n">
        <f aca="false">COUNTIFS(Data!$H$2:$H$66, "&lt;2000", Data!$M$2:$M$66, "&lt;"&amp;'Cumulative distributions'!$A159)/COUNTIFS(Data!$M$2:$M$66, "&gt;0", Data!$H$2:$H$66, "&lt;2000")</f>
        <v>0.888888888888889</v>
      </c>
      <c r="T159" s="0" t="n">
        <f aca="false">COUNTIFS(Data!$H$2:$H$66, "&gt;1999", Data!$M$2:$M$66, "&lt;"&amp;'Cumulative distributions'!$A159)/COUNTIFS(Data!$M$2:$M$66, "&gt;0", Data!$H$2:$H$66, "&gt;1999")</f>
        <v>0.925</v>
      </c>
      <c r="V159" s="0" t="n">
        <f aca="false">COUNTIFS(Data!$AD$2:$AD$66, 1, Data!$H$2:$H$66, "&gt;1999", Data!$M$2:$M$66, "&lt;"&amp;'Cumulative distributions'!$A159)/COUNTIFS(Data!$M$2:$M$66, "&gt;0", Data!$AD$2:$AD$66, 1, Data!$H$2:$H$66, "&gt;1999")</f>
        <v>0.954545454545455</v>
      </c>
      <c r="W159" s="0" t="n">
        <f aca="false">COUNTIFS(Data!$AD$2:$AD$66, 0, Data!$H$2:$H$66, "&gt;1999", Data!$M$2:$M$66, "&lt;"&amp;'Cumulative distributions'!$A159)/COUNTIFS(Data!$M$2:$M$66, "&gt;0", Data!$AD$2:$AD$66, 0, Data!$H$2:$H$66, "&gt;1999")</f>
        <v>0.909090909090909</v>
      </c>
      <c r="AH159" s="0" t="n">
        <f aca="false">IF(AND(V159&gt;0.1, (NOT(V158&gt;0.1))), A159, AH158)</f>
        <v>2026</v>
      </c>
    </row>
    <row r="160" customFormat="false" ht="12" hidden="false" customHeight="false" outlineLevel="0" collapsed="false">
      <c r="A160" s="0" t="n">
        <v>2118</v>
      </c>
      <c r="B160" s="0" t="n">
        <f aca="false">COUNTIF(Data!$M$2:$M$66, "&lt;" &amp; A160)/COUNT(Data!$M$2:$M$66)</f>
        <v>0.913793103448276</v>
      </c>
      <c r="C160" s="0" t="n">
        <f aca="false">COUNTIF(Data!$L$2:$L$66, "&lt;" &amp; A160)/COUNT(Data!$L$2:$L$66)</f>
        <v>0.905660377358491</v>
      </c>
      <c r="E160" s="0" t="n">
        <f aca="false">COUNTIFS(Data!$D$2:$D$66, "AI", Data!$H$2:$H$66, "&lt;2000", Data!$M$2:$M$66, "&lt;"&amp;'Cumulative distributions'!$A160)/COUNTIFS(Data!$M$2:$M$66, "&gt;0", Data!$D$2:$D$66, "AI", Data!$H$2:$H$66, "&lt;2000")</f>
        <v>1</v>
      </c>
      <c r="F160" s="0" t="n">
        <f aca="false">COUNTIFS(Data!$D$2:$D$66, "AI", Data!$H$2:$H$66, "&gt;1999", Data!$M$2:$M$66, "&lt;"&amp;'Cumulative distributions'!$A160)/COUNTIFS(Data!$M$2:$M$66, "&gt;0", Data!$D$2:$D$66, "AI", Data!$H$2:$H$66, "&gt;1999")</f>
        <v>0.933333333333333</v>
      </c>
      <c r="G160" s="0" t="e">
        <f aca="false">COUNTIFS(Data!$D$2:$D$66, "AGI", Data!$H$2:$H$66, "&lt;2000", Data!$M$2:$M$66, "&lt;"&amp;'Cumulative distributions'!$A160)/COUNTIFS(Data!$M$2:$M$66, "&gt;0", Data!$D$2:$D$66, "AGI", Data!$H$2:$H$66, "&lt;2000")</f>
        <v>#DIV/0!</v>
      </c>
      <c r="H160" s="0" t="n">
        <f aca="false">COUNTIFS(Data!$D$2:$D$66, "AGI", Data!$H$2:$H$66, "&gt;1999", Data!$M$2:$M$66, "&lt;"&amp;'Cumulative distributions'!$A160)/COUNTIFS(Data!$M$2:$M$66, "&gt;0", Data!$D$2:$D$66, "AGI", Data!$H$2:$H$66, "&gt;1999")</f>
        <v>1</v>
      </c>
      <c r="I160" s="0" t="n">
        <f aca="false">COUNTIFS(Data!$D$2:$D$66, "Futurist", Data!$H$2:$H$66, "&lt;2000", Data!$M$2:$M$66, "&lt;"&amp;'Cumulative distributions'!$A160)/COUNTIFS(Data!$M$2:$M$66, "&gt;0", Data!$D$2:$D$66, "Futurist", Data!$H$2:$H$66, "&lt;2000")</f>
        <v>0.75</v>
      </c>
      <c r="J160" s="0" t="n">
        <f aca="false">COUNTIFS(Data!$D$2:$D$66, "Futurist", Data!$H$2:$H$66, "&gt;1999", Data!$M$2:$M$66, "&lt;"&amp;'Cumulative distributions'!$A160)/COUNTIFS(Data!$M$2:$M$66, "&gt;0", Data!$D$2:$D$66, "Futurist", Data!$H$2:$H$66, "&gt;1999")</f>
        <v>0.857142857142857</v>
      </c>
      <c r="K160" s="0" t="n">
        <f aca="false">COUNTIFS(Data!$D$2:$D$66, "Other", Data!$H$2:$H$66, "&lt;2000", Data!$M$2:$M$66, "&lt;"&amp;'Cumulative distributions'!$A160)/COUNTIFS(Data!$M$2:$M$66, "&gt;0", Data!$D$2:$D$66, "Other", Data!$H$2:$H$66, "&lt;2000")</f>
        <v>1</v>
      </c>
      <c r="L160" s="0" t="n">
        <f aca="false">COUNTIFS(Data!$D$2:$D$66, "Other", Data!$H$2:$H$66, "&gt;1999", Data!$M$2:$M$66, "&lt;"&amp;'Cumulative distributions'!$A160)/COUNTIFS(Data!$M$2:$M$66, "&gt;0", Data!$D$2:$D$66, "Other", Data!$H$2:$H$66, "&gt;1999")</f>
        <v>0.8</v>
      </c>
      <c r="N160" s="0" t="n">
        <f aca="false">COUNTIFS(Data!$D$2:$D$66, "AGI", Data!$M$2:$M$66, "&lt;"&amp;'Cumulative distributions'!$A160)/COUNTIFS(Data!$M$2:$M$66, "&gt;0", Data!$D$2:$D$66, "AGI")</f>
        <v>1</v>
      </c>
      <c r="O160" s="0" t="n">
        <f aca="false">COUNTIFS(Data!$D$2:$D$66, "AI", Data!$M$2:$M$66, "&lt;"&amp;'Cumulative distributions'!$A160)/COUNTIFS(Data!$M$2:$M$66, "&gt;0", Data!$D$2:$D$66, "AI")</f>
        <v>0.954545454545455</v>
      </c>
      <c r="P160" s="0" t="n">
        <f aca="false">COUNTIFS(Data!$D$2:$D$66, "Futurist", Data!$M$2:$M$66, "&lt;"&amp;'Cumulative distributions'!$A160)/COUNTIFS(Data!$M$2:$M$66, "&gt;0", Data!$D$2:$D$66, "Futurist")</f>
        <v>0.8</v>
      </c>
      <c r="Q160" s="0" t="n">
        <f aca="false">COUNTIFS(Data!$D$2:$D$66, "Other", Data!$M$2:$M$66, "&lt;"&amp;'Cumulative distributions'!$A160)/COUNTIFS(Data!$M$2:$M$66, "&gt;0", Data!$D$2:$D$66, "Other")</f>
        <v>0.875</v>
      </c>
      <c r="S160" s="0" t="n">
        <f aca="false">COUNTIFS(Data!$H$2:$H$66, "&lt;2000", Data!$M$2:$M$66, "&lt;"&amp;'Cumulative distributions'!$A160)/COUNTIFS(Data!$M$2:$M$66, "&gt;0", Data!$H$2:$H$66, "&lt;2000")</f>
        <v>0.888888888888889</v>
      </c>
      <c r="T160" s="0" t="n">
        <f aca="false">COUNTIFS(Data!$H$2:$H$66, "&gt;1999", Data!$M$2:$M$66, "&lt;"&amp;'Cumulative distributions'!$A160)/COUNTIFS(Data!$M$2:$M$66, "&gt;0", Data!$H$2:$H$66, "&gt;1999")</f>
        <v>0.925</v>
      </c>
      <c r="V160" s="0" t="n">
        <f aca="false">COUNTIFS(Data!$AD$2:$AD$66, 1, Data!$H$2:$H$66, "&gt;1999", Data!$M$2:$M$66, "&lt;"&amp;'Cumulative distributions'!$A160)/COUNTIFS(Data!$M$2:$M$66, "&gt;0", Data!$AD$2:$AD$66, 1, Data!$H$2:$H$66, "&gt;1999")</f>
        <v>0.954545454545455</v>
      </c>
      <c r="W160" s="0" t="n">
        <f aca="false">COUNTIFS(Data!$AD$2:$AD$66, 0, Data!$H$2:$H$66, "&gt;1999", Data!$M$2:$M$66, "&lt;"&amp;'Cumulative distributions'!$A160)/COUNTIFS(Data!$M$2:$M$66, "&gt;0", Data!$AD$2:$AD$66, 0, Data!$H$2:$H$66, "&gt;1999")</f>
        <v>0.909090909090909</v>
      </c>
      <c r="AH160" s="0" t="n">
        <f aca="false">IF(AND(V160&gt;0.1, (NOT(V159&gt;0.1))), A160, AH159)</f>
        <v>2026</v>
      </c>
    </row>
    <row r="161" customFormat="false" ht="12" hidden="false" customHeight="false" outlineLevel="0" collapsed="false">
      <c r="A161" s="0" t="n">
        <v>2119</v>
      </c>
      <c r="B161" s="0" t="n">
        <f aca="false">COUNTIF(Data!$M$2:$M$66, "&lt;" &amp; A161)/COUNT(Data!$M$2:$M$66)</f>
        <v>0.913793103448276</v>
      </c>
      <c r="C161" s="0" t="n">
        <f aca="false">COUNTIF(Data!$L$2:$L$66, "&lt;" &amp; A161)/COUNT(Data!$L$2:$L$66)</f>
        <v>0.905660377358491</v>
      </c>
      <c r="E161" s="0" t="n">
        <f aca="false">COUNTIFS(Data!$D$2:$D$66, "AI", Data!$H$2:$H$66, "&lt;2000", Data!$M$2:$M$66, "&lt;"&amp;'Cumulative distributions'!$A161)/COUNTIFS(Data!$M$2:$M$66, "&gt;0", Data!$D$2:$D$66, "AI", Data!$H$2:$H$66, "&lt;2000")</f>
        <v>1</v>
      </c>
      <c r="F161" s="0" t="n">
        <f aca="false">COUNTIFS(Data!$D$2:$D$66, "AI", Data!$H$2:$H$66, "&gt;1999", Data!$M$2:$M$66, "&lt;"&amp;'Cumulative distributions'!$A161)/COUNTIFS(Data!$M$2:$M$66, "&gt;0", Data!$D$2:$D$66, "AI", Data!$H$2:$H$66, "&gt;1999")</f>
        <v>0.933333333333333</v>
      </c>
      <c r="G161" s="0" t="e">
        <f aca="false">COUNTIFS(Data!$D$2:$D$66, "AGI", Data!$H$2:$H$66, "&lt;2000", Data!$M$2:$M$66, "&lt;"&amp;'Cumulative distributions'!$A161)/COUNTIFS(Data!$M$2:$M$66, "&gt;0", Data!$D$2:$D$66, "AGI", Data!$H$2:$H$66, "&lt;2000")</f>
        <v>#DIV/0!</v>
      </c>
      <c r="H161" s="0" t="n">
        <f aca="false">COUNTIFS(Data!$D$2:$D$66, "AGI", Data!$H$2:$H$66, "&gt;1999", Data!$M$2:$M$66, "&lt;"&amp;'Cumulative distributions'!$A161)/COUNTIFS(Data!$M$2:$M$66, "&gt;0", Data!$D$2:$D$66, "AGI", Data!$H$2:$H$66, "&gt;1999")</f>
        <v>1</v>
      </c>
      <c r="I161" s="0" t="n">
        <f aca="false">COUNTIFS(Data!$D$2:$D$66, "Futurist", Data!$H$2:$H$66, "&lt;2000", Data!$M$2:$M$66, "&lt;"&amp;'Cumulative distributions'!$A161)/COUNTIFS(Data!$M$2:$M$66, "&gt;0", Data!$D$2:$D$66, "Futurist", Data!$H$2:$H$66, "&lt;2000")</f>
        <v>0.75</v>
      </c>
      <c r="J161" s="0" t="n">
        <f aca="false">COUNTIFS(Data!$D$2:$D$66, "Futurist", Data!$H$2:$H$66, "&gt;1999", Data!$M$2:$M$66, "&lt;"&amp;'Cumulative distributions'!$A161)/COUNTIFS(Data!$M$2:$M$66, "&gt;0", Data!$D$2:$D$66, "Futurist", Data!$H$2:$H$66, "&gt;1999")</f>
        <v>0.857142857142857</v>
      </c>
      <c r="K161" s="0" t="n">
        <f aca="false">COUNTIFS(Data!$D$2:$D$66, "Other", Data!$H$2:$H$66, "&lt;2000", Data!$M$2:$M$66, "&lt;"&amp;'Cumulative distributions'!$A161)/COUNTIFS(Data!$M$2:$M$66, "&gt;0", Data!$D$2:$D$66, "Other", Data!$H$2:$H$66, "&lt;2000")</f>
        <v>1</v>
      </c>
      <c r="L161" s="0" t="n">
        <f aca="false">COUNTIFS(Data!$D$2:$D$66, "Other", Data!$H$2:$H$66, "&gt;1999", Data!$M$2:$M$66, "&lt;"&amp;'Cumulative distributions'!$A161)/COUNTIFS(Data!$M$2:$M$66, "&gt;0", Data!$D$2:$D$66, "Other", Data!$H$2:$H$66, "&gt;1999")</f>
        <v>0.8</v>
      </c>
      <c r="N161" s="0" t="n">
        <f aca="false">COUNTIFS(Data!$D$2:$D$66, "AGI", Data!$M$2:$M$66, "&lt;"&amp;'Cumulative distributions'!$A161)/COUNTIFS(Data!$M$2:$M$66, "&gt;0", Data!$D$2:$D$66, "AGI")</f>
        <v>1</v>
      </c>
      <c r="O161" s="0" t="n">
        <f aca="false">COUNTIFS(Data!$D$2:$D$66, "AI", Data!$M$2:$M$66, "&lt;"&amp;'Cumulative distributions'!$A161)/COUNTIFS(Data!$M$2:$M$66, "&gt;0", Data!$D$2:$D$66, "AI")</f>
        <v>0.954545454545455</v>
      </c>
      <c r="P161" s="0" t="n">
        <f aca="false">COUNTIFS(Data!$D$2:$D$66, "Futurist", Data!$M$2:$M$66, "&lt;"&amp;'Cumulative distributions'!$A161)/COUNTIFS(Data!$M$2:$M$66, "&gt;0", Data!$D$2:$D$66, "Futurist")</f>
        <v>0.8</v>
      </c>
      <c r="Q161" s="0" t="n">
        <f aca="false">COUNTIFS(Data!$D$2:$D$66, "Other", Data!$M$2:$M$66, "&lt;"&amp;'Cumulative distributions'!$A161)/COUNTIFS(Data!$M$2:$M$66, "&gt;0", Data!$D$2:$D$66, "Other")</f>
        <v>0.875</v>
      </c>
      <c r="S161" s="0" t="n">
        <f aca="false">COUNTIFS(Data!$H$2:$H$66, "&lt;2000", Data!$M$2:$M$66, "&lt;"&amp;'Cumulative distributions'!$A161)/COUNTIFS(Data!$M$2:$M$66, "&gt;0", Data!$H$2:$H$66, "&lt;2000")</f>
        <v>0.888888888888889</v>
      </c>
      <c r="T161" s="0" t="n">
        <f aca="false">COUNTIFS(Data!$H$2:$H$66, "&gt;1999", Data!$M$2:$M$66, "&lt;"&amp;'Cumulative distributions'!$A161)/COUNTIFS(Data!$M$2:$M$66, "&gt;0", Data!$H$2:$H$66, "&gt;1999")</f>
        <v>0.925</v>
      </c>
      <c r="V161" s="0" t="n">
        <f aca="false">COUNTIFS(Data!$AD$2:$AD$66, 1, Data!$H$2:$H$66, "&gt;1999", Data!$M$2:$M$66, "&lt;"&amp;'Cumulative distributions'!$A161)/COUNTIFS(Data!$M$2:$M$66, "&gt;0", Data!$AD$2:$AD$66, 1, Data!$H$2:$H$66, "&gt;1999")</f>
        <v>0.954545454545455</v>
      </c>
      <c r="W161" s="0" t="n">
        <f aca="false">COUNTIFS(Data!$AD$2:$AD$66, 0, Data!$H$2:$H$66, "&gt;1999", Data!$M$2:$M$66, "&lt;"&amp;'Cumulative distributions'!$A161)/COUNTIFS(Data!$M$2:$M$66, "&gt;0", Data!$AD$2:$AD$66, 0, Data!$H$2:$H$66, "&gt;1999")</f>
        <v>0.909090909090909</v>
      </c>
      <c r="AH161" s="0" t="n">
        <f aca="false">IF(AND(V161&gt;0.1, (NOT(V160&gt;0.1))), A161, AH160)</f>
        <v>2026</v>
      </c>
    </row>
    <row r="162" customFormat="false" ht="12" hidden="false" customHeight="false" outlineLevel="0" collapsed="false">
      <c r="A162" s="0" t="n">
        <v>2120</v>
      </c>
      <c r="B162" s="0" t="n">
        <f aca="false">COUNTIF(Data!$M$2:$M$66, "&lt;" &amp; A162)/COUNT(Data!$M$2:$M$66)</f>
        <v>0.913793103448276</v>
      </c>
      <c r="C162" s="0" t="n">
        <f aca="false">COUNTIF(Data!$L$2:$L$66, "&lt;" &amp; A162)/COUNT(Data!$L$2:$L$66)</f>
        <v>0.905660377358491</v>
      </c>
      <c r="E162" s="0" t="n">
        <f aca="false">COUNTIFS(Data!$D$2:$D$66, "AI", Data!$H$2:$H$66, "&lt;2000", Data!$M$2:$M$66, "&lt;"&amp;'Cumulative distributions'!$A162)/COUNTIFS(Data!$M$2:$M$66, "&gt;0", Data!$D$2:$D$66, "AI", Data!$H$2:$H$66, "&lt;2000")</f>
        <v>1</v>
      </c>
      <c r="F162" s="0" t="n">
        <f aca="false">COUNTIFS(Data!$D$2:$D$66, "AI", Data!$H$2:$H$66, "&gt;1999", Data!$M$2:$M$66, "&lt;"&amp;'Cumulative distributions'!$A162)/COUNTIFS(Data!$M$2:$M$66, "&gt;0", Data!$D$2:$D$66, "AI", Data!$H$2:$H$66, "&gt;1999")</f>
        <v>0.933333333333333</v>
      </c>
      <c r="G162" s="0" t="e">
        <f aca="false">COUNTIFS(Data!$D$2:$D$66, "AGI", Data!$H$2:$H$66, "&lt;2000", Data!$M$2:$M$66, "&lt;"&amp;'Cumulative distributions'!$A162)/COUNTIFS(Data!$M$2:$M$66, "&gt;0", Data!$D$2:$D$66, "AGI", Data!$H$2:$H$66, "&lt;2000")</f>
        <v>#DIV/0!</v>
      </c>
      <c r="H162" s="0" t="n">
        <f aca="false">COUNTIFS(Data!$D$2:$D$66, "AGI", Data!$H$2:$H$66, "&gt;1999", Data!$M$2:$M$66, "&lt;"&amp;'Cumulative distributions'!$A162)/COUNTIFS(Data!$M$2:$M$66, "&gt;0", Data!$D$2:$D$66, "AGI", Data!$H$2:$H$66, "&gt;1999")</f>
        <v>1</v>
      </c>
      <c r="I162" s="0" t="n">
        <f aca="false">COUNTIFS(Data!$D$2:$D$66, "Futurist", Data!$H$2:$H$66, "&lt;2000", Data!$M$2:$M$66, "&lt;"&amp;'Cumulative distributions'!$A162)/COUNTIFS(Data!$M$2:$M$66, "&gt;0", Data!$D$2:$D$66, "Futurist", Data!$H$2:$H$66, "&lt;2000")</f>
        <v>0.75</v>
      </c>
      <c r="J162" s="0" t="n">
        <f aca="false">COUNTIFS(Data!$D$2:$D$66, "Futurist", Data!$H$2:$H$66, "&gt;1999", Data!$M$2:$M$66, "&lt;"&amp;'Cumulative distributions'!$A162)/COUNTIFS(Data!$M$2:$M$66, "&gt;0", Data!$D$2:$D$66, "Futurist", Data!$H$2:$H$66, "&gt;1999")</f>
        <v>0.857142857142857</v>
      </c>
      <c r="K162" s="0" t="n">
        <f aca="false">COUNTIFS(Data!$D$2:$D$66, "Other", Data!$H$2:$H$66, "&lt;2000", Data!$M$2:$M$66, "&lt;"&amp;'Cumulative distributions'!$A162)/COUNTIFS(Data!$M$2:$M$66, "&gt;0", Data!$D$2:$D$66, "Other", Data!$H$2:$H$66, "&lt;2000")</f>
        <v>1</v>
      </c>
      <c r="L162" s="0" t="n">
        <f aca="false">COUNTIFS(Data!$D$2:$D$66, "Other", Data!$H$2:$H$66, "&gt;1999", Data!$M$2:$M$66, "&lt;"&amp;'Cumulative distributions'!$A162)/COUNTIFS(Data!$M$2:$M$66, "&gt;0", Data!$D$2:$D$66, "Other", Data!$H$2:$H$66, "&gt;1999")</f>
        <v>0.8</v>
      </c>
      <c r="N162" s="0" t="n">
        <f aca="false">COUNTIFS(Data!$D$2:$D$66, "AGI", Data!$M$2:$M$66, "&lt;"&amp;'Cumulative distributions'!$A162)/COUNTIFS(Data!$M$2:$M$66, "&gt;0", Data!$D$2:$D$66, "AGI")</f>
        <v>1</v>
      </c>
      <c r="O162" s="0" t="n">
        <f aca="false">COUNTIFS(Data!$D$2:$D$66, "AI", Data!$M$2:$M$66, "&lt;"&amp;'Cumulative distributions'!$A162)/COUNTIFS(Data!$M$2:$M$66, "&gt;0", Data!$D$2:$D$66, "AI")</f>
        <v>0.954545454545455</v>
      </c>
      <c r="P162" s="0" t="n">
        <f aca="false">COUNTIFS(Data!$D$2:$D$66, "Futurist", Data!$M$2:$M$66, "&lt;"&amp;'Cumulative distributions'!$A162)/COUNTIFS(Data!$M$2:$M$66, "&gt;0", Data!$D$2:$D$66, "Futurist")</f>
        <v>0.8</v>
      </c>
      <c r="Q162" s="0" t="n">
        <f aca="false">COUNTIFS(Data!$D$2:$D$66, "Other", Data!$M$2:$M$66, "&lt;"&amp;'Cumulative distributions'!$A162)/COUNTIFS(Data!$M$2:$M$66, "&gt;0", Data!$D$2:$D$66, "Other")</f>
        <v>0.875</v>
      </c>
      <c r="S162" s="0" t="n">
        <f aca="false">COUNTIFS(Data!$H$2:$H$66, "&lt;2000", Data!$M$2:$M$66, "&lt;"&amp;'Cumulative distributions'!$A162)/COUNTIFS(Data!$M$2:$M$66, "&gt;0", Data!$H$2:$H$66, "&lt;2000")</f>
        <v>0.888888888888889</v>
      </c>
      <c r="T162" s="0" t="n">
        <f aca="false">COUNTIFS(Data!$H$2:$H$66, "&gt;1999", Data!$M$2:$M$66, "&lt;"&amp;'Cumulative distributions'!$A162)/COUNTIFS(Data!$M$2:$M$66, "&gt;0", Data!$H$2:$H$66, "&gt;1999")</f>
        <v>0.925</v>
      </c>
      <c r="V162" s="0" t="n">
        <f aca="false">COUNTIFS(Data!$AD$2:$AD$66, 1, Data!$H$2:$H$66, "&gt;1999", Data!$M$2:$M$66, "&lt;"&amp;'Cumulative distributions'!$A162)/COUNTIFS(Data!$M$2:$M$66, "&gt;0", Data!$AD$2:$AD$66, 1, Data!$H$2:$H$66, "&gt;1999")</f>
        <v>0.954545454545455</v>
      </c>
      <c r="W162" s="0" t="n">
        <f aca="false">COUNTIFS(Data!$AD$2:$AD$66, 0, Data!$H$2:$H$66, "&gt;1999", Data!$M$2:$M$66, "&lt;"&amp;'Cumulative distributions'!$A162)/COUNTIFS(Data!$M$2:$M$66, "&gt;0", Data!$AD$2:$AD$66, 0, Data!$H$2:$H$66, "&gt;1999")</f>
        <v>0.909090909090909</v>
      </c>
      <c r="AH162" s="0" t="n">
        <f aca="false">IF(AND(V162&gt;0.1, (NOT(V161&gt;0.1))), A162, AH161)</f>
        <v>2026</v>
      </c>
    </row>
    <row r="163" customFormat="false" ht="12" hidden="false" customHeight="false" outlineLevel="0" collapsed="false">
      <c r="A163" s="0" t="n">
        <v>2121</v>
      </c>
      <c r="B163" s="0" t="n">
        <f aca="false">COUNTIF(Data!$M$2:$M$66, "&lt;" &amp; A163)/COUNT(Data!$M$2:$M$66)</f>
        <v>0.913793103448276</v>
      </c>
      <c r="C163" s="0" t="n">
        <f aca="false">COUNTIF(Data!$L$2:$L$66, "&lt;" &amp; A163)/COUNT(Data!$L$2:$L$66)</f>
        <v>0.905660377358491</v>
      </c>
      <c r="E163" s="0" t="n">
        <f aca="false">COUNTIFS(Data!$D$2:$D$66, "AI", Data!$H$2:$H$66, "&lt;2000", Data!$M$2:$M$66, "&lt;"&amp;'Cumulative distributions'!$A163)/COUNTIFS(Data!$M$2:$M$66, "&gt;0", Data!$D$2:$D$66, "AI", Data!$H$2:$H$66, "&lt;2000")</f>
        <v>1</v>
      </c>
      <c r="F163" s="0" t="n">
        <f aca="false">COUNTIFS(Data!$D$2:$D$66, "AI", Data!$H$2:$H$66, "&gt;1999", Data!$M$2:$M$66, "&lt;"&amp;'Cumulative distributions'!$A163)/COUNTIFS(Data!$M$2:$M$66, "&gt;0", Data!$D$2:$D$66, "AI", Data!$H$2:$H$66, "&gt;1999")</f>
        <v>0.933333333333333</v>
      </c>
      <c r="G163" s="0" t="e">
        <f aca="false">COUNTIFS(Data!$D$2:$D$66, "AGI", Data!$H$2:$H$66, "&lt;2000", Data!$M$2:$M$66, "&lt;"&amp;'Cumulative distributions'!$A163)/COUNTIFS(Data!$M$2:$M$66, "&gt;0", Data!$D$2:$D$66, "AGI", Data!$H$2:$H$66, "&lt;2000")</f>
        <v>#DIV/0!</v>
      </c>
      <c r="H163" s="0" t="n">
        <f aca="false">COUNTIFS(Data!$D$2:$D$66, "AGI", Data!$H$2:$H$66, "&gt;1999", Data!$M$2:$M$66, "&lt;"&amp;'Cumulative distributions'!$A163)/COUNTIFS(Data!$M$2:$M$66, "&gt;0", Data!$D$2:$D$66, "AGI", Data!$H$2:$H$66, "&gt;1999")</f>
        <v>1</v>
      </c>
      <c r="I163" s="0" t="n">
        <f aca="false">COUNTIFS(Data!$D$2:$D$66, "Futurist", Data!$H$2:$H$66, "&lt;2000", Data!$M$2:$M$66, "&lt;"&amp;'Cumulative distributions'!$A163)/COUNTIFS(Data!$M$2:$M$66, "&gt;0", Data!$D$2:$D$66, "Futurist", Data!$H$2:$H$66, "&lt;2000")</f>
        <v>0.75</v>
      </c>
      <c r="J163" s="0" t="n">
        <f aca="false">COUNTIFS(Data!$D$2:$D$66, "Futurist", Data!$H$2:$H$66, "&gt;1999", Data!$M$2:$M$66, "&lt;"&amp;'Cumulative distributions'!$A163)/COUNTIFS(Data!$M$2:$M$66, "&gt;0", Data!$D$2:$D$66, "Futurist", Data!$H$2:$H$66, "&gt;1999")</f>
        <v>0.857142857142857</v>
      </c>
      <c r="K163" s="0" t="n">
        <f aca="false">COUNTIFS(Data!$D$2:$D$66, "Other", Data!$H$2:$H$66, "&lt;2000", Data!$M$2:$M$66, "&lt;"&amp;'Cumulative distributions'!$A163)/COUNTIFS(Data!$M$2:$M$66, "&gt;0", Data!$D$2:$D$66, "Other", Data!$H$2:$H$66, "&lt;2000")</f>
        <v>1</v>
      </c>
      <c r="L163" s="0" t="n">
        <f aca="false">COUNTIFS(Data!$D$2:$D$66, "Other", Data!$H$2:$H$66, "&gt;1999", Data!$M$2:$M$66, "&lt;"&amp;'Cumulative distributions'!$A163)/COUNTIFS(Data!$M$2:$M$66, "&gt;0", Data!$D$2:$D$66, "Other", Data!$H$2:$H$66, "&gt;1999")</f>
        <v>0.8</v>
      </c>
      <c r="N163" s="0" t="n">
        <f aca="false">COUNTIFS(Data!$D$2:$D$66, "AGI", Data!$M$2:$M$66, "&lt;"&amp;'Cumulative distributions'!$A163)/COUNTIFS(Data!$M$2:$M$66, "&gt;0", Data!$D$2:$D$66, "AGI")</f>
        <v>1</v>
      </c>
      <c r="O163" s="0" t="n">
        <f aca="false">COUNTIFS(Data!$D$2:$D$66, "AI", Data!$M$2:$M$66, "&lt;"&amp;'Cumulative distributions'!$A163)/COUNTIFS(Data!$M$2:$M$66, "&gt;0", Data!$D$2:$D$66, "AI")</f>
        <v>0.954545454545455</v>
      </c>
      <c r="P163" s="0" t="n">
        <f aca="false">COUNTIFS(Data!$D$2:$D$66, "Futurist", Data!$M$2:$M$66, "&lt;"&amp;'Cumulative distributions'!$A163)/COUNTIFS(Data!$M$2:$M$66, "&gt;0", Data!$D$2:$D$66, "Futurist")</f>
        <v>0.8</v>
      </c>
      <c r="Q163" s="0" t="n">
        <f aca="false">COUNTIFS(Data!$D$2:$D$66, "Other", Data!$M$2:$M$66, "&lt;"&amp;'Cumulative distributions'!$A163)/COUNTIFS(Data!$M$2:$M$66, "&gt;0", Data!$D$2:$D$66, "Other")</f>
        <v>0.875</v>
      </c>
      <c r="S163" s="0" t="n">
        <f aca="false">COUNTIFS(Data!$H$2:$H$66, "&lt;2000", Data!$M$2:$M$66, "&lt;"&amp;'Cumulative distributions'!$A163)/COUNTIFS(Data!$M$2:$M$66, "&gt;0", Data!$H$2:$H$66, "&lt;2000")</f>
        <v>0.888888888888889</v>
      </c>
      <c r="T163" s="0" t="n">
        <f aca="false">COUNTIFS(Data!$H$2:$H$66, "&gt;1999", Data!$M$2:$M$66, "&lt;"&amp;'Cumulative distributions'!$A163)/COUNTIFS(Data!$M$2:$M$66, "&gt;0", Data!$H$2:$H$66, "&gt;1999")</f>
        <v>0.925</v>
      </c>
      <c r="V163" s="0" t="n">
        <f aca="false">COUNTIFS(Data!$AD$2:$AD$66, 1, Data!$H$2:$H$66, "&gt;1999", Data!$M$2:$M$66, "&lt;"&amp;'Cumulative distributions'!$A163)/COUNTIFS(Data!$M$2:$M$66, "&gt;0", Data!$AD$2:$AD$66, 1, Data!$H$2:$H$66, "&gt;1999")</f>
        <v>0.954545454545455</v>
      </c>
      <c r="W163" s="0" t="n">
        <f aca="false">COUNTIFS(Data!$AD$2:$AD$66, 0, Data!$H$2:$H$66, "&gt;1999", Data!$M$2:$M$66, "&lt;"&amp;'Cumulative distributions'!$A163)/COUNTIFS(Data!$M$2:$M$66, "&gt;0", Data!$AD$2:$AD$66, 0, Data!$H$2:$H$66, "&gt;1999")</f>
        <v>0.909090909090909</v>
      </c>
      <c r="AH163" s="0" t="n">
        <f aca="false">IF(AND(V163&gt;0.1, (NOT(V162&gt;0.1))), A163, AH162)</f>
        <v>2026</v>
      </c>
    </row>
    <row r="164" customFormat="false" ht="12" hidden="false" customHeight="false" outlineLevel="0" collapsed="false">
      <c r="A164" s="0" t="n">
        <v>2122</v>
      </c>
      <c r="B164" s="0" t="n">
        <f aca="false">COUNTIF(Data!$M$2:$M$66, "&lt;" &amp; A164)/COUNT(Data!$M$2:$M$66)</f>
        <v>0.913793103448276</v>
      </c>
      <c r="C164" s="0" t="n">
        <f aca="false">COUNTIF(Data!$L$2:$L$66, "&lt;" &amp; A164)/COUNT(Data!$L$2:$L$66)</f>
        <v>0.905660377358491</v>
      </c>
      <c r="E164" s="0" t="n">
        <f aca="false">COUNTIFS(Data!$D$2:$D$66, "AI", Data!$H$2:$H$66, "&lt;2000", Data!$M$2:$M$66, "&lt;"&amp;'Cumulative distributions'!$A164)/COUNTIFS(Data!$M$2:$M$66, "&gt;0", Data!$D$2:$D$66, "AI", Data!$H$2:$H$66, "&lt;2000")</f>
        <v>1</v>
      </c>
      <c r="F164" s="0" t="n">
        <f aca="false">COUNTIFS(Data!$D$2:$D$66, "AI", Data!$H$2:$H$66, "&gt;1999", Data!$M$2:$M$66, "&lt;"&amp;'Cumulative distributions'!$A164)/COUNTIFS(Data!$M$2:$M$66, "&gt;0", Data!$D$2:$D$66, "AI", Data!$H$2:$H$66, "&gt;1999")</f>
        <v>0.933333333333333</v>
      </c>
      <c r="G164" s="0" t="e">
        <f aca="false">COUNTIFS(Data!$D$2:$D$66, "AGI", Data!$H$2:$H$66, "&lt;2000", Data!$M$2:$M$66, "&lt;"&amp;'Cumulative distributions'!$A164)/COUNTIFS(Data!$M$2:$M$66, "&gt;0", Data!$D$2:$D$66, "AGI", Data!$H$2:$H$66, "&lt;2000")</f>
        <v>#DIV/0!</v>
      </c>
      <c r="H164" s="0" t="n">
        <f aca="false">COUNTIFS(Data!$D$2:$D$66, "AGI", Data!$H$2:$H$66, "&gt;1999", Data!$M$2:$M$66, "&lt;"&amp;'Cumulative distributions'!$A164)/COUNTIFS(Data!$M$2:$M$66, "&gt;0", Data!$D$2:$D$66, "AGI", Data!$H$2:$H$66, "&gt;1999")</f>
        <v>1</v>
      </c>
      <c r="I164" s="0" t="n">
        <f aca="false">COUNTIFS(Data!$D$2:$D$66, "Futurist", Data!$H$2:$H$66, "&lt;2000", Data!$M$2:$M$66, "&lt;"&amp;'Cumulative distributions'!$A164)/COUNTIFS(Data!$M$2:$M$66, "&gt;0", Data!$D$2:$D$66, "Futurist", Data!$H$2:$H$66, "&lt;2000")</f>
        <v>0.75</v>
      </c>
      <c r="J164" s="0" t="n">
        <f aca="false">COUNTIFS(Data!$D$2:$D$66, "Futurist", Data!$H$2:$H$66, "&gt;1999", Data!$M$2:$M$66, "&lt;"&amp;'Cumulative distributions'!$A164)/COUNTIFS(Data!$M$2:$M$66, "&gt;0", Data!$D$2:$D$66, "Futurist", Data!$H$2:$H$66, "&gt;1999")</f>
        <v>0.857142857142857</v>
      </c>
      <c r="K164" s="0" t="n">
        <f aca="false">COUNTIFS(Data!$D$2:$D$66, "Other", Data!$H$2:$H$66, "&lt;2000", Data!$M$2:$M$66, "&lt;"&amp;'Cumulative distributions'!$A164)/COUNTIFS(Data!$M$2:$M$66, "&gt;0", Data!$D$2:$D$66, "Other", Data!$H$2:$H$66, "&lt;2000")</f>
        <v>1</v>
      </c>
      <c r="L164" s="0" t="n">
        <f aca="false">COUNTIFS(Data!$D$2:$D$66, "Other", Data!$H$2:$H$66, "&gt;1999", Data!$M$2:$M$66, "&lt;"&amp;'Cumulative distributions'!$A164)/COUNTIFS(Data!$M$2:$M$66, "&gt;0", Data!$D$2:$D$66, "Other", Data!$H$2:$H$66, "&gt;1999")</f>
        <v>0.8</v>
      </c>
      <c r="N164" s="0" t="n">
        <f aca="false">COUNTIFS(Data!$D$2:$D$66, "AGI", Data!$M$2:$M$66, "&lt;"&amp;'Cumulative distributions'!$A164)/COUNTIFS(Data!$M$2:$M$66, "&gt;0", Data!$D$2:$D$66, "AGI")</f>
        <v>1</v>
      </c>
      <c r="O164" s="0" t="n">
        <f aca="false">COUNTIFS(Data!$D$2:$D$66, "AI", Data!$M$2:$M$66, "&lt;"&amp;'Cumulative distributions'!$A164)/COUNTIFS(Data!$M$2:$M$66, "&gt;0", Data!$D$2:$D$66, "AI")</f>
        <v>0.954545454545455</v>
      </c>
      <c r="P164" s="0" t="n">
        <f aca="false">COUNTIFS(Data!$D$2:$D$66, "Futurist", Data!$M$2:$M$66, "&lt;"&amp;'Cumulative distributions'!$A164)/COUNTIFS(Data!$M$2:$M$66, "&gt;0", Data!$D$2:$D$66, "Futurist")</f>
        <v>0.8</v>
      </c>
      <c r="Q164" s="0" t="n">
        <f aca="false">COUNTIFS(Data!$D$2:$D$66, "Other", Data!$M$2:$M$66, "&lt;"&amp;'Cumulative distributions'!$A164)/COUNTIFS(Data!$M$2:$M$66, "&gt;0", Data!$D$2:$D$66, "Other")</f>
        <v>0.875</v>
      </c>
      <c r="S164" s="0" t="n">
        <f aca="false">COUNTIFS(Data!$H$2:$H$66, "&lt;2000", Data!$M$2:$M$66, "&lt;"&amp;'Cumulative distributions'!$A164)/COUNTIFS(Data!$M$2:$M$66, "&gt;0", Data!$H$2:$H$66, "&lt;2000")</f>
        <v>0.888888888888889</v>
      </c>
      <c r="T164" s="0" t="n">
        <f aca="false">COUNTIFS(Data!$H$2:$H$66, "&gt;1999", Data!$M$2:$M$66, "&lt;"&amp;'Cumulative distributions'!$A164)/COUNTIFS(Data!$M$2:$M$66, "&gt;0", Data!$H$2:$H$66, "&gt;1999")</f>
        <v>0.925</v>
      </c>
      <c r="V164" s="0" t="n">
        <f aca="false">COUNTIFS(Data!$AD$2:$AD$66, 1, Data!$H$2:$H$66, "&gt;1999", Data!$M$2:$M$66, "&lt;"&amp;'Cumulative distributions'!$A164)/COUNTIFS(Data!$M$2:$M$66, "&gt;0", Data!$AD$2:$AD$66, 1, Data!$H$2:$H$66, "&gt;1999")</f>
        <v>0.954545454545455</v>
      </c>
      <c r="W164" s="0" t="n">
        <f aca="false">COUNTIFS(Data!$AD$2:$AD$66, 0, Data!$H$2:$H$66, "&gt;1999", Data!$M$2:$M$66, "&lt;"&amp;'Cumulative distributions'!$A164)/COUNTIFS(Data!$M$2:$M$66, "&gt;0", Data!$AD$2:$AD$66, 0, Data!$H$2:$H$66, "&gt;1999")</f>
        <v>0.909090909090909</v>
      </c>
      <c r="AH164" s="0" t="n">
        <f aca="false">IF(AND(V164&gt;0.1, (NOT(V163&gt;0.1))), A164, AH163)</f>
        <v>2026</v>
      </c>
    </row>
    <row r="165" customFormat="false" ht="12" hidden="false" customHeight="false" outlineLevel="0" collapsed="false">
      <c r="A165" s="0" t="n">
        <v>2123</v>
      </c>
      <c r="B165" s="0" t="n">
        <f aca="false">COUNTIF(Data!$M$2:$M$66, "&lt;" &amp; A165)/COUNT(Data!$M$2:$M$66)</f>
        <v>0.913793103448276</v>
      </c>
      <c r="C165" s="0" t="n">
        <f aca="false">COUNTIF(Data!$L$2:$L$66, "&lt;" &amp; A165)/COUNT(Data!$L$2:$L$66)</f>
        <v>0.905660377358491</v>
      </c>
      <c r="E165" s="0" t="n">
        <f aca="false">COUNTIFS(Data!$D$2:$D$66, "AI", Data!$H$2:$H$66, "&lt;2000", Data!$M$2:$M$66, "&lt;"&amp;'Cumulative distributions'!$A165)/COUNTIFS(Data!$M$2:$M$66, "&gt;0", Data!$D$2:$D$66, "AI", Data!$H$2:$H$66, "&lt;2000")</f>
        <v>1</v>
      </c>
      <c r="F165" s="0" t="n">
        <f aca="false">COUNTIFS(Data!$D$2:$D$66, "AI", Data!$H$2:$H$66, "&gt;1999", Data!$M$2:$M$66, "&lt;"&amp;'Cumulative distributions'!$A165)/COUNTIFS(Data!$M$2:$M$66, "&gt;0", Data!$D$2:$D$66, "AI", Data!$H$2:$H$66, "&gt;1999")</f>
        <v>0.933333333333333</v>
      </c>
      <c r="G165" s="0" t="e">
        <f aca="false">COUNTIFS(Data!$D$2:$D$66, "AGI", Data!$H$2:$H$66, "&lt;2000", Data!$M$2:$M$66, "&lt;"&amp;'Cumulative distributions'!$A165)/COUNTIFS(Data!$M$2:$M$66, "&gt;0", Data!$D$2:$D$66, "AGI", Data!$H$2:$H$66, "&lt;2000")</f>
        <v>#DIV/0!</v>
      </c>
      <c r="H165" s="0" t="n">
        <f aca="false">COUNTIFS(Data!$D$2:$D$66, "AGI", Data!$H$2:$H$66, "&gt;1999", Data!$M$2:$M$66, "&lt;"&amp;'Cumulative distributions'!$A165)/COUNTIFS(Data!$M$2:$M$66, "&gt;0", Data!$D$2:$D$66, "AGI", Data!$H$2:$H$66, "&gt;1999")</f>
        <v>1</v>
      </c>
      <c r="I165" s="0" t="n">
        <f aca="false">COUNTIFS(Data!$D$2:$D$66, "Futurist", Data!$H$2:$H$66, "&lt;2000", Data!$M$2:$M$66, "&lt;"&amp;'Cumulative distributions'!$A165)/COUNTIFS(Data!$M$2:$M$66, "&gt;0", Data!$D$2:$D$66, "Futurist", Data!$H$2:$H$66, "&lt;2000")</f>
        <v>0.75</v>
      </c>
      <c r="J165" s="0" t="n">
        <f aca="false">COUNTIFS(Data!$D$2:$D$66, "Futurist", Data!$H$2:$H$66, "&gt;1999", Data!$M$2:$M$66, "&lt;"&amp;'Cumulative distributions'!$A165)/COUNTIFS(Data!$M$2:$M$66, "&gt;0", Data!$D$2:$D$66, "Futurist", Data!$H$2:$H$66, "&gt;1999")</f>
        <v>0.857142857142857</v>
      </c>
      <c r="K165" s="0" t="n">
        <f aca="false">COUNTIFS(Data!$D$2:$D$66, "Other", Data!$H$2:$H$66, "&lt;2000", Data!$M$2:$M$66, "&lt;"&amp;'Cumulative distributions'!$A165)/COUNTIFS(Data!$M$2:$M$66, "&gt;0", Data!$D$2:$D$66, "Other", Data!$H$2:$H$66, "&lt;2000")</f>
        <v>1</v>
      </c>
      <c r="L165" s="0" t="n">
        <f aca="false">COUNTIFS(Data!$D$2:$D$66, "Other", Data!$H$2:$H$66, "&gt;1999", Data!$M$2:$M$66, "&lt;"&amp;'Cumulative distributions'!$A165)/COUNTIFS(Data!$M$2:$M$66, "&gt;0", Data!$D$2:$D$66, "Other", Data!$H$2:$H$66, "&gt;1999")</f>
        <v>0.8</v>
      </c>
      <c r="N165" s="0" t="n">
        <f aca="false">COUNTIFS(Data!$D$2:$D$66, "AGI", Data!$M$2:$M$66, "&lt;"&amp;'Cumulative distributions'!$A165)/COUNTIFS(Data!$M$2:$M$66, "&gt;0", Data!$D$2:$D$66, "AGI")</f>
        <v>1</v>
      </c>
      <c r="O165" s="0" t="n">
        <f aca="false">COUNTIFS(Data!$D$2:$D$66, "AI", Data!$M$2:$M$66, "&lt;"&amp;'Cumulative distributions'!$A165)/COUNTIFS(Data!$M$2:$M$66, "&gt;0", Data!$D$2:$D$66, "AI")</f>
        <v>0.954545454545455</v>
      </c>
      <c r="P165" s="0" t="n">
        <f aca="false">COUNTIFS(Data!$D$2:$D$66, "Futurist", Data!$M$2:$M$66, "&lt;"&amp;'Cumulative distributions'!$A165)/COUNTIFS(Data!$M$2:$M$66, "&gt;0", Data!$D$2:$D$66, "Futurist")</f>
        <v>0.8</v>
      </c>
      <c r="Q165" s="0" t="n">
        <f aca="false">COUNTIFS(Data!$D$2:$D$66, "Other", Data!$M$2:$M$66, "&lt;"&amp;'Cumulative distributions'!$A165)/COUNTIFS(Data!$M$2:$M$66, "&gt;0", Data!$D$2:$D$66, "Other")</f>
        <v>0.875</v>
      </c>
      <c r="S165" s="0" t="n">
        <f aca="false">COUNTIFS(Data!$H$2:$H$66, "&lt;2000", Data!$M$2:$M$66, "&lt;"&amp;'Cumulative distributions'!$A165)/COUNTIFS(Data!$M$2:$M$66, "&gt;0", Data!$H$2:$H$66, "&lt;2000")</f>
        <v>0.888888888888889</v>
      </c>
      <c r="T165" s="0" t="n">
        <f aca="false">COUNTIFS(Data!$H$2:$H$66, "&gt;1999", Data!$M$2:$M$66, "&lt;"&amp;'Cumulative distributions'!$A165)/COUNTIFS(Data!$M$2:$M$66, "&gt;0", Data!$H$2:$H$66, "&gt;1999")</f>
        <v>0.925</v>
      </c>
      <c r="V165" s="0" t="n">
        <f aca="false">COUNTIFS(Data!$AD$2:$AD$66, 1, Data!$H$2:$H$66, "&gt;1999", Data!$M$2:$M$66, "&lt;"&amp;'Cumulative distributions'!$A165)/COUNTIFS(Data!$M$2:$M$66, "&gt;0", Data!$AD$2:$AD$66, 1, Data!$H$2:$H$66, "&gt;1999")</f>
        <v>0.954545454545455</v>
      </c>
      <c r="W165" s="0" t="n">
        <f aca="false">COUNTIFS(Data!$AD$2:$AD$66, 0, Data!$H$2:$H$66, "&gt;1999", Data!$M$2:$M$66, "&lt;"&amp;'Cumulative distributions'!$A165)/COUNTIFS(Data!$M$2:$M$66, "&gt;0", Data!$AD$2:$AD$66, 0, Data!$H$2:$H$66, "&gt;1999")</f>
        <v>0.909090909090909</v>
      </c>
      <c r="AH165" s="0" t="n">
        <f aca="false">IF(AND(V165&gt;0.1, (NOT(V164&gt;0.1))), A165, AH164)</f>
        <v>2026</v>
      </c>
    </row>
    <row r="166" customFormat="false" ht="12" hidden="false" customHeight="false" outlineLevel="0" collapsed="false">
      <c r="A166" s="0" t="n">
        <v>2124</v>
      </c>
      <c r="B166" s="0" t="n">
        <f aca="false">COUNTIF(Data!$M$2:$M$66, "&lt;" &amp; A166)/COUNT(Data!$M$2:$M$66)</f>
        <v>0.913793103448276</v>
      </c>
      <c r="C166" s="0" t="n">
        <f aca="false">COUNTIF(Data!$L$2:$L$66, "&lt;" &amp; A166)/COUNT(Data!$L$2:$L$66)</f>
        <v>0.905660377358491</v>
      </c>
      <c r="E166" s="0" t="n">
        <f aca="false">COUNTIFS(Data!$D$2:$D$66, "AI", Data!$H$2:$H$66, "&lt;2000", Data!$M$2:$M$66, "&lt;"&amp;'Cumulative distributions'!$A166)/COUNTIFS(Data!$M$2:$M$66, "&gt;0", Data!$D$2:$D$66, "AI", Data!$H$2:$H$66, "&lt;2000")</f>
        <v>1</v>
      </c>
      <c r="F166" s="0" t="n">
        <f aca="false">COUNTIFS(Data!$D$2:$D$66, "AI", Data!$H$2:$H$66, "&gt;1999", Data!$M$2:$M$66, "&lt;"&amp;'Cumulative distributions'!$A166)/COUNTIFS(Data!$M$2:$M$66, "&gt;0", Data!$D$2:$D$66, "AI", Data!$H$2:$H$66, "&gt;1999")</f>
        <v>0.933333333333333</v>
      </c>
      <c r="G166" s="0" t="e">
        <f aca="false">COUNTIFS(Data!$D$2:$D$66, "AGI", Data!$H$2:$H$66, "&lt;2000", Data!$M$2:$M$66, "&lt;"&amp;'Cumulative distributions'!$A166)/COUNTIFS(Data!$M$2:$M$66, "&gt;0", Data!$D$2:$D$66, "AGI", Data!$H$2:$H$66, "&lt;2000")</f>
        <v>#DIV/0!</v>
      </c>
      <c r="H166" s="0" t="n">
        <f aca="false">COUNTIFS(Data!$D$2:$D$66, "AGI", Data!$H$2:$H$66, "&gt;1999", Data!$M$2:$M$66, "&lt;"&amp;'Cumulative distributions'!$A166)/COUNTIFS(Data!$M$2:$M$66, "&gt;0", Data!$D$2:$D$66, "AGI", Data!$H$2:$H$66, "&gt;1999")</f>
        <v>1</v>
      </c>
      <c r="I166" s="0" t="n">
        <f aca="false">COUNTIFS(Data!$D$2:$D$66, "Futurist", Data!$H$2:$H$66, "&lt;2000", Data!$M$2:$M$66, "&lt;"&amp;'Cumulative distributions'!$A166)/COUNTIFS(Data!$M$2:$M$66, "&gt;0", Data!$D$2:$D$66, "Futurist", Data!$H$2:$H$66, "&lt;2000")</f>
        <v>0.75</v>
      </c>
      <c r="J166" s="0" t="n">
        <f aca="false">COUNTIFS(Data!$D$2:$D$66, "Futurist", Data!$H$2:$H$66, "&gt;1999", Data!$M$2:$M$66, "&lt;"&amp;'Cumulative distributions'!$A166)/COUNTIFS(Data!$M$2:$M$66, "&gt;0", Data!$D$2:$D$66, "Futurist", Data!$H$2:$H$66, "&gt;1999")</f>
        <v>0.857142857142857</v>
      </c>
      <c r="K166" s="0" t="n">
        <f aca="false">COUNTIFS(Data!$D$2:$D$66, "Other", Data!$H$2:$H$66, "&lt;2000", Data!$M$2:$M$66, "&lt;"&amp;'Cumulative distributions'!$A166)/COUNTIFS(Data!$M$2:$M$66, "&gt;0", Data!$D$2:$D$66, "Other", Data!$H$2:$H$66, "&lt;2000")</f>
        <v>1</v>
      </c>
      <c r="L166" s="0" t="n">
        <f aca="false">COUNTIFS(Data!$D$2:$D$66, "Other", Data!$H$2:$H$66, "&gt;1999", Data!$M$2:$M$66, "&lt;"&amp;'Cumulative distributions'!$A166)/COUNTIFS(Data!$M$2:$M$66, "&gt;0", Data!$D$2:$D$66, "Other", Data!$H$2:$H$66, "&gt;1999")</f>
        <v>0.8</v>
      </c>
      <c r="N166" s="0" t="n">
        <f aca="false">COUNTIFS(Data!$D$2:$D$66, "AGI", Data!$M$2:$M$66, "&lt;"&amp;'Cumulative distributions'!$A166)/COUNTIFS(Data!$M$2:$M$66, "&gt;0", Data!$D$2:$D$66, "AGI")</f>
        <v>1</v>
      </c>
      <c r="O166" s="0" t="n">
        <f aca="false">COUNTIFS(Data!$D$2:$D$66, "AI", Data!$M$2:$M$66, "&lt;"&amp;'Cumulative distributions'!$A166)/COUNTIFS(Data!$M$2:$M$66, "&gt;0", Data!$D$2:$D$66, "AI")</f>
        <v>0.954545454545455</v>
      </c>
      <c r="P166" s="0" t="n">
        <f aca="false">COUNTIFS(Data!$D$2:$D$66, "Futurist", Data!$M$2:$M$66, "&lt;"&amp;'Cumulative distributions'!$A166)/COUNTIFS(Data!$M$2:$M$66, "&gt;0", Data!$D$2:$D$66, "Futurist")</f>
        <v>0.8</v>
      </c>
      <c r="Q166" s="0" t="n">
        <f aca="false">COUNTIFS(Data!$D$2:$D$66, "Other", Data!$M$2:$M$66, "&lt;"&amp;'Cumulative distributions'!$A166)/COUNTIFS(Data!$M$2:$M$66, "&gt;0", Data!$D$2:$D$66, "Other")</f>
        <v>0.875</v>
      </c>
      <c r="S166" s="0" t="n">
        <f aca="false">COUNTIFS(Data!$H$2:$H$66, "&lt;2000", Data!$M$2:$M$66, "&lt;"&amp;'Cumulative distributions'!$A166)/COUNTIFS(Data!$M$2:$M$66, "&gt;0", Data!$H$2:$H$66, "&lt;2000")</f>
        <v>0.888888888888889</v>
      </c>
      <c r="T166" s="0" t="n">
        <f aca="false">COUNTIFS(Data!$H$2:$H$66, "&gt;1999", Data!$M$2:$M$66, "&lt;"&amp;'Cumulative distributions'!$A166)/COUNTIFS(Data!$M$2:$M$66, "&gt;0", Data!$H$2:$H$66, "&gt;1999")</f>
        <v>0.925</v>
      </c>
      <c r="V166" s="0" t="n">
        <f aca="false">COUNTIFS(Data!$AD$2:$AD$66, 1, Data!$H$2:$H$66, "&gt;1999", Data!$M$2:$M$66, "&lt;"&amp;'Cumulative distributions'!$A166)/COUNTIFS(Data!$M$2:$M$66, "&gt;0", Data!$AD$2:$AD$66, 1, Data!$H$2:$H$66, "&gt;1999")</f>
        <v>0.954545454545455</v>
      </c>
      <c r="W166" s="0" t="n">
        <f aca="false">COUNTIFS(Data!$AD$2:$AD$66, 0, Data!$H$2:$H$66, "&gt;1999", Data!$M$2:$M$66, "&lt;"&amp;'Cumulative distributions'!$A166)/COUNTIFS(Data!$M$2:$M$66, "&gt;0", Data!$AD$2:$AD$66, 0, Data!$H$2:$H$66, "&gt;1999")</f>
        <v>0.909090909090909</v>
      </c>
      <c r="AH166" s="0" t="n">
        <f aca="false">IF(AND(V166&gt;0.1, (NOT(V165&gt;0.1))), A166, AH165)</f>
        <v>2026</v>
      </c>
    </row>
    <row r="167" customFormat="false" ht="12" hidden="false" customHeight="false" outlineLevel="0" collapsed="false">
      <c r="A167" s="0" t="n">
        <v>2125</v>
      </c>
      <c r="B167" s="0" t="n">
        <f aca="false">COUNTIF(Data!$M$2:$M$66, "&lt;" &amp; A167)/COUNT(Data!$M$2:$M$66)</f>
        <v>0.913793103448276</v>
      </c>
      <c r="C167" s="0" t="n">
        <f aca="false">COUNTIF(Data!$L$2:$L$66, "&lt;" &amp; A167)/COUNT(Data!$L$2:$L$66)</f>
        <v>0.905660377358491</v>
      </c>
      <c r="E167" s="0" t="n">
        <f aca="false">COUNTIFS(Data!$D$2:$D$66, "AI", Data!$H$2:$H$66, "&lt;2000", Data!$M$2:$M$66, "&lt;"&amp;'Cumulative distributions'!$A167)/COUNTIFS(Data!$M$2:$M$66, "&gt;0", Data!$D$2:$D$66, "AI", Data!$H$2:$H$66, "&lt;2000")</f>
        <v>1</v>
      </c>
      <c r="F167" s="0" t="n">
        <f aca="false">COUNTIFS(Data!$D$2:$D$66, "AI", Data!$H$2:$H$66, "&gt;1999", Data!$M$2:$M$66, "&lt;"&amp;'Cumulative distributions'!$A167)/COUNTIFS(Data!$M$2:$M$66, "&gt;0", Data!$D$2:$D$66, "AI", Data!$H$2:$H$66, "&gt;1999")</f>
        <v>0.933333333333333</v>
      </c>
      <c r="G167" s="0" t="e">
        <f aca="false">COUNTIFS(Data!$D$2:$D$66, "AGI", Data!$H$2:$H$66, "&lt;2000", Data!$M$2:$M$66, "&lt;"&amp;'Cumulative distributions'!$A167)/COUNTIFS(Data!$M$2:$M$66, "&gt;0", Data!$D$2:$D$66, "AGI", Data!$H$2:$H$66, "&lt;2000")</f>
        <v>#DIV/0!</v>
      </c>
      <c r="H167" s="0" t="n">
        <f aca="false">COUNTIFS(Data!$D$2:$D$66, "AGI", Data!$H$2:$H$66, "&gt;1999", Data!$M$2:$M$66, "&lt;"&amp;'Cumulative distributions'!$A167)/COUNTIFS(Data!$M$2:$M$66, "&gt;0", Data!$D$2:$D$66, "AGI", Data!$H$2:$H$66, "&gt;1999")</f>
        <v>1</v>
      </c>
      <c r="I167" s="0" t="n">
        <f aca="false">COUNTIFS(Data!$D$2:$D$66, "Futurist", Data!$H$2:$H$66, "&lt;2000", Data!$M$2:$M$66, "&lt;"&amp;'Cumulative distributions'!$A167)/COUNTIFS(Data!$M$2:$M$66, "&gt;0", Data!$D$2:$D$66, "Futurist", Data!$H$2:$H$66, "&lt;2000")</f>
        <v>0.75</v>
      </c>
      <c r="J167" s="0" t="n">
        <f aca="false">COUNTIFS(Data!$D$2:$D$66, "Futurist", Data!$H$2:$H$66, "&gt;1999", Data!$M$2:$M$66, "&lt;"&amp;'Cumulative distributions'!$A167)/COUNTIFS(Data!$M$2:$M$66, "&gt;0", Data!$D$2:$D$66, "Futurist", Data!$H$2:$H$66, "&gt;1999")</f>
        <v>0.857142857142857</v>
      </c>
      <c r="K167" s="0" t="n">
        <f aca="false">COUNTIFS(Data!$D$2:$D$66, "Other", Data!$H$2:$H$66, "&lt;2000", Data!$M$2:$M$66, "&lt;"&amp;'Cumulative distributions'!$A167)/COUNTIFS(Data!$M$2:$M$66, "&gt;0", Data!$D$2:$D$66, "Other", Data!$H$2:$H$66, "&lt;2000")</f>
        <v>1</v>
      </c>
      <c r="L167" s="0" t="n">
        <f aca="false">COUNTIFS(Data!$D$2:$D$66, "Other", Data!$H$2:$H$66, "&gt;1999", Data!$M$2:$M$66, "&lt;"&amp;'Cumulative distributions'!$A167)/COUNTIFS(Data!$M$2:$M$66, "&gt;0", Data!$D$2:$D$66, "Other", Data!$H$2:$H$66, "&gt;1999")</f>
        <v>0.8</v>
      </c>
      <c r="N167" s="0" t="n">
        <f aca="false">COUNTIFS(Data!$D$2:$D$66, "AGI", Data!$M$2:$M$66, "&lt;"&amp;'Cumulative distributions'!$A167)/COUNTIFS(Data!$M$2:$M$66, "&gt;0", Data!$D$2:$D$66, "AGI")</f>
        <v>1</v>
      </c>
      <c r="O167" s="0" t="n">
        <f aca="false">COUNTIFS(Data!$D$2:$D$66, "AI", Data!$M$2:$M$66, "&lt;"&amp;'Cumulative distributions'!$A167)/COUNTIFS(Data!$M$2:$M$66, "&gt;0", Data!$D$2:$D$66, "AI")</f>
        <v>0.954545454545455</v>
      </c>
      <c r="P167" s="0" t="n">
        <f aca="false">COUNTIFS(Data!$D$2:$D$66, "Futurist", Data!$M$2:$M$66, "&lt;"&amp;'Cumulative distributions'!$A167)/COUNTIFS(Data!$M$2:$M$66, "&gt;0", Data!$D$2:$D$66, "Futurist")</f>
        <v>0.8</v>
      </c>
      <c r="Q167" s="0" t="n">
        <f aca="false">COUNTIFS(Data!$D$2:$D$66, "Other", Data!$M$2:$M$66, "&lt;"&amp;'Cumulative distributions'!$A167)/COUNTIFS(Data!$M$2:$M$66, "&gt;0", Data!$D$2:$D$66, "Other")</f>
        <v>0.875</v>
      </c>
      <c r="S167" s="0" t="n">
        <f aca="false">COUNTIFS(Data!$H$2:$H$66, "&lt;2000", Data!$M$2:$M$66, "&lt;"&amp;'Cumulative distributions'!$A167)/COUNTIFS(Data!$M$2:$M$66, "&gt;0", Data!$H$2:$H$66, "&lt;2000")</f>
        <v>0.888888888888889</v>
      </c>
      <c r="T167" s="0" t="n">
        <f aca="false">COUNTIFS(Data!$H$2:$H$66, "&gt;1999", Data!$M$2:$M$66, "&lt;"&amp;'Cumulative distributions'!$A167)/COUNTIFS(Data!$M$2:$M$66, "&gt;0", Data!$H$2:$H$66, "&gt;1999")</f>
        <v>0.925</v>
      </c>
      <c r="V167" s="0" t="n">
        <f aca="false">COUNTIFS(Data!$AD$2:$AD$66, 1, Data!$H$2:$H$66, "&gt;1999", Data!$M$2:$M$66, "&lt;"&amp;'Cumulative distributions'!$A167)/COUNTIFS(Data!$M$2:$M$66, "&gt;0", Data!$AD$2:$AD$66, 1, Data!$H$2:$H$66, "&gt;1999")</f>
        <v>0.954545454545455</v>
      </c>
      <c r="W167" s="0" t="n">
        <f aca="false">COUNTIFS(Data!$AD$2:$AD$66, 0, Data!$H$2:$H$66, "&gt;1999", Data!$M$2:$M$66, "&lt;"&amp;'Cumulative distributions'!$A167)/COUNTIFS(Data!$M$2:$M$66, "&gt;0", Data!$AD$2:$AD$66, 0, Data!$H$2:$H$66, "&gt;1999")</f>
        <v>0.909090909090909</v>
      </c>
      <c r="AH167" s="0" t="n">
        <f aca="false">IF(AND(V167&gt;0.1, (NOT(V166&gt;0.1))), A167, AH166)</f>
        <v>2026</v>
      </c>
    </row>
    <row r="168" customFormat="false" ht="12" hidden="false" customHeight="false" outlineLevel="0" collapsed="false">
      <c r="A168" s="0" t="n">
        <v>2126</v>
      </c>
      <c r="B168" s="0" t="n">
        <f aca="false">COUNTIF(Data!$M$2:$M$66, "&lt;" &amp; A168)/COUNT(Data!$M$2:$M$66)</f>
        <v>0.913793103448276</v>
      </c>
      <c r="C168" s="0" t="n">
        <f aca="false">COUNTIF(Data!$L$2:$L$66, "&lt;" &amp; A168)/COUNT(Data!$L$2:$L$66)</f>
        <v>0.905660377358491</v>
      </c>
      <c r="E168" s="0" t="n">
        <f aca="false">COUNTIFS(Data!$D$2:$D$66, "AI", Data!$H$2:$H$66, "&lt;2000", Data!$M$2:$M$66, "&lt;"&amp;'Cumulative distributions'!$A168)/COUNTIFS(Data!$M$2:$M$66, "&gt;0", Data!$D$2:$D$66, "AI", Data!$H$2:$H$66, "&lt;2000")</f>
        <v>1</v>
      </c>
      <c r="F168" s="0" t="n">
        <f aca="false">COUNTIFS(Data!$D$2:$D$66, "AI", Data!$H$2:$H$66, "&gt;1999", Data!$M$2:$M$66, "&lt;"&amp;'Cumulative distributions'!$A168)/COUNTIFS(Data!$M$2:$M$66, "&gt;0", Data!$D$2:$D$66, "AI", Data!$H$2:$H$66, "&gt;1999")</f>
        <v>0.933333333333333</v>
      </c>
      <c r="G168" s="0" t="e">
        <f aca="false">COUNTIFS(Data!$D$2:$D$66, "AGI", Data!$H$2:$H$66, "&lt;2000", Data!$M$2:$M$66, "&lt;"&amp;'Cumulative distributions'!$A168)/COUNTIFS(Data!$M$2:$M$66, "&gt;0", Data!$D$2:$D$66, "AGI", Data!$H$2:$H$66, "&lt;2000")</f>
        <v>#DIV/0!</v>
      </c>
      <c r="H168" s="0" t="n">
        <f aca="false">COUNTIFS(Data!$D$2:$D$66, "AGI", Data!$H$2:$H$66, "&gt;1999", Data!$M$2:$M$66, "&lt;"&amp;'Cumulative distributions'!$A168)/COUNTIFS(Data!$M$2:$M$66, "&gt;0", Data!$D$2:$D$66, "AGI", Data!$H$2:$H$66, "&gt;1999")</f>
        <v>1</v>
      </c>
      <c r="I168" s="0" t="n">
        <f aca="false">COUNTIFS(Data!$D$2:$D$66, "Futurist", Data!$H$2:$H$66, "&lt;2000", Data!$M$2:$M$66, "&lt;"&amp;'Cumulative distributions'!$A168)/COUNTIFS(Data!$M$2:$M$66, "&gt;0", Data!$D$2:$D$66, "Futurist", Data!$H$2:$H$66, "&lt;2000")</f>
        <v>0.75</v>
      </c>
      <c r="J168" s="0" t="n">
        <f aca="false">COUNTIFS(Data!$D$2:$D$66, "Futurist", Data!$H$2:$H$66, "&gt;1999", Data!$M$2:$M$66, "&lt;"&amp;'Cumulative distributions'!$A168)/COUNTIFS(Data!$M$2:$M$66, "&gt;0", Data!$D$2:$D$66, "Futurist", Data!$H$2:$H$66, "&gt;1999")</f>
        <v>0.857142857142857</v>
      </c>
      <c r="K168" s="0" t="n">
        <f aca="false">COUNTIFS(Data!$D$2:$D$66, "Other", Data!$H$2:$H$66, "&lt;2000", Data!$M$2:$M$66, "&lt;"&amp;'Cumulative distributions'!$A168)/COUNTIFS(Data!$M$2:$M$66, "&gt;0", Data!$D$2:$D$66, "Other", Data!$H$2:$H$66, "&lt;2000")</f>
        <v>1</v>
      </c>
      <c r="L168" s="0" t="n">
        <f aca="false">COUNTIFS(Data!$D$2:$D$66, "Other", Data!$H$2:$H$66, "&gt;1999", Data!$M$2:$M$66, "&lt;"&amp;'Cumulative distributions'!$A168)/COUNTIFS(Data!$M$2:$M$66, "&gt;0", Data!$D$2:$D$66, "Other", Data!$H$2:$H$66, "&gt;1999")</f>
        <v>0.8</v>
      </c>
      <c r="N168" s="0" t="n">
        <f aca="false">COUNTIFS(Data!$D$2:$D$66, "AGI", Data!$M$2:$M$66, "&lt;"&amp;'Cumulative distributions'!$A168)/COUNTIFS(Data!$M$2:$M$66, "&gt;0", Data!$D$2:$D$66, "AGI")</f>
        <v>1</v>
      </c>
      <c r="O168" s="0" t="n">
        <f aca="false">COUNTIFS(Data!$D$2:$D$66, "AI", Data!$M$2:$M$66, "&lt;"&amp;'Cumulative distributions'!$A168)/COUNTIFS(Data!$M$2:$M$66, "&gt;0", Data!$D$2:$D$66, "AI")</f>
        <v>0.954545454545455</v>
      </c>
      <c r="P168" s="0" t="n">
        <f aca="false">COUNTIFS(Data!$D$2:$D$66, "Futurist", Data!$M$2:$M$66, "&lt;"&amp;'Cumulative distributions'!$A168)/COUNTIFS(Data!$M$2:$M$66, "&gt;0", Data!$D$2:$D$66, "Futurist")</f>
        <v>0.8</v>
      </c>
      <c r="Q168" s="0" t="n">
        <f aca="false">COUNTIFS(Data!$D$2:$D$66, "Other", Data!$M$2:$M$66, "&lt;"&amp;'Cumulative distributions'!$A168)/COUNTIFS(Data!$M$2:$M$66, "&gt;0", Data!$D$2:$D$66, "Other")</f>
        <v>0.875</v>
      </c>
      <c r="S168" s="0" t="n">
        <f aca="false">COUNTIFS(Data!$H$2:$H$66, "&lt;2000", Data!$M$2:$M$66, "&lt;"&amp;'Cumulative distributions'!$A168)/COUNTIFS(Data!$M$2:$M$66, "&gt;0", Data!$H$2:$H$66, "&lt;2000")</f>
        <v>0.888888888888889</v>
      </c>
      <c r="T168" s="0" t="n">
        <f aca="false">COUNTIFS(Data!$H$2:$H$66, "&gt;1999", Data!$M$2:$M$66, "&lt;"&amp;'Cumulative distributions'!$A168)/COUNTIFS(Data!$M$2:$M$66, "&gt;0", Data!$H$2:$H$66, "&gt;1999")</f>
        <v>0.925</v>
      </c>
      <c r="V168" s="0" t="n">
        <f aca="false">COUNTIFS(Data!$AD$2:$AD$66, 1, Data!$H$2:$H$66, "&gt;1999", Data!$M$2:$M$66, "&lt;"&amp;'Cumulative distributions'!$A168)/COUNTIFS(Data!$M$2:$M$66, "&gt;0", Data!$AD$2:$AD$66, 1, Data!$H$2:$H$66, "&gt;1999")</f>
        <v>0.954545454545455</v>
      </c>
      <c r="W168" s="0" t="n">
        <f aca="false">COUNTIFS(Data!$AD$2:$AD$66, 0, Data!$H$2:$H$66, "&gt;1999", Data!$M$2:$M$66, "&lt;"&amp;'Cumulative distributions'!$A168)/COUNTIFS(Data!$M$2:$M$66, "&gt;0", Data!$AD$2:$AD$66, 0, Data!$H$2:$H$66, "&gt;1999")</f>
        <v>0.909090909090909</v>
      </c>
      <c r="AH168" s="0" t="n">
        <f aca="false">IF(AND(V168&gt;0.1, (NOT(V167&gt;0.1))), A168, AH167)</f>
        <v>2026</v>
      </c>
    </row>
    <row r="169" customFormat="false" ht="12" hidden="false" customHeight="false" outlineLevel="0" collapsed="false">
      <c r="A169" s="0" t="n">
        <v>2127</v>
      </c>
      <c r="B169" s="0" t="n">
        <f aca="false">COUNTIF(Data!$M$2:$M$66, "&lt;" &amp; A169)/COUNT(Data!$M$2:$M$66)</f>
        <v>0.913793103448276</v>
      </c>
      <c r="C169" s="0" t="n">
        <f aca="false">COUNTIF(Data!$L$2:$L$66, "&lt;" &amp; A169)/COUNT(Data!$L$2:$L$66)</f>
        <v>0.905660377358491</v>
      </c>
      <c r="E169" s="0" t="n">
        <f aca="false">COUNTIFS(Data!$D$2:$D$66, "AI", Data!$H$2:$H$66, "&lt;2000", Data!$M$2:$M$66, "&lt;"&amp;'Cumulative distributions'!$A169)/COUNTIFS(Data!$M$2:$M$66, "&gt;0", Data!$D$2:$D$66, "AI", Data!$H$2:$H$66, "&lt;2000")</f>
        <v>1</v>
      </c>
      <c r="F169" s="0" t="n">
        <f aca="false">COUNTIFS(Data!$D$2:$D$66, "AI", Data!$H$2:$H$66, "&gt;1999", Data!$M$2:$M$66, "&lt;"&amp;'Cumulative distributions'!$A169)/COUNTIFS(Data!$M$2:$M$66, "&gt;0", Data!$D$2:$D$66, "AI", Data!$H$2:$H$66, "&gt;1999")</f>
        <v>0.933333333333333</v>
      </c>
      <c r="G169" s="0" t="e">
        <f aca="false">COUNTIFS(Data!$D$2:$D$66, "AGI", Data!$H$2:$H$66, "&lt;2000", Data!$M$2:$M$66, "&lt;"&amp;'Cumulative distributions'!$A169)/COUNTIFS(Data!$M$2:$M$66, "&gt;0", Data!$D$2:$D$66, "AGI", Data!$H$2:$H$66, "&lt;2000")</f>
        <v>#DIV/0!</v>
      </c>
      <c r="H169" s="0" t="n">
        <f aca="false">COUNTIFS(Data!$D$2:$D$66, "AGI", Data!$H$2:$H$66, "&gt;1999", Data!$M$2:$M$66, "&lt;"&amp;'Cumulative distributions'!$A169)/COUNTIFS(Data!$M$2:$M$66, "&gt;0", Data!$D$2:$D$66, "AGI", Data!$H$2:$H$66, "&gt;1999")</f>
        <v>1</v>
      </c>
      <c r="I169" s="0" t="n">
        <f aca="false">COUNTIFS(Data!$D$2:$D$66, "Futurist", Data!$H$2:$H$66, "&lt;2000", Data!$M$2:$M$66, "&lt;"&amp;'Cumulative distributions'!$A169)/COUNTIFS(Data!$M$2:$M$66, "&gt;0", Data!$D$2:$D$66, "Futurist", Data!$H$2:$H$66, "&lt;2000")</f>
        <v>0.75</v>
      </c>
      <c r="J169" s="0" t="n">
        <f aca="false">COUNTIFS(Data!$D$2:$D$66, "Futurist", Data!$H$2:$H$66, "&gt;1999", Data!$M$2:$M$66, "&lt;"&amp;'Cumulative distributions'!$A169)/COUNTIFS(Data!$M$2:$M$66, "&gt;0", Data!$D$2:$D$66, "Futurist", Data!$H$2:$H$66, "&gt;1999")</f>
        <v>0.857142857142857</v>
      </c>
      <c r="K169" s="0" t="n">
        <f aca="false">COUNTIFS(Data!$D$2:$D$66, "Other", Data!$H$2:$H$66, "&lt;2000", Data!$M$2:$M$66, "&lt;"&amp;'Cumulative distributions'!$A169)/COUNTIFS(Data!$M$2:$M$66, "&gt;0", Data!$D$2:$D$66, "Other", Data!$H$2:$H$66, "&lt;2000")</f>
        <v>1</v>
      </c>
      <c r="L169" s="0" t="n">
        <f aca="false">COUNTIFS(Data!$D$2:$D$66, "Other", Data!$H$2:$H$66, "&gt;1999", Data!$M$2:$M$66, "&lt;"&amp;'Cumulative distributions'!$A169)/COUNTIFS(Data!$M$2:$M$66, "&gt;0", Data!$D$2:$D$66, "Other", Data!$H$2:$H$66, "&gt;1999")</f>
        <v>0.8</v>
      </c>
      <c r="N169" s="0" t="n">
        <f aca="false">COUNTIFS(Data!$D$2:$D$66, "AGI", Data!$M$2:$M$66, "&lt;"&amp;'Cumulative distributions'!$A169)/COUNTIFS(Data!$M$2:$M$66, "&gt;0", Data!$D$2:$D$66, "AGI")</f>
        <v>1</v>
      </c>
      <c r="O169" s="0" t="n">
        <f aca="false">COUNTIFS(Data!$D$2:$D$66, "AI", Data!$M$2:$M$66, "&lt;"&amp;'Cumulative distributions'!$A169)/COUNTIFS(Data!$M$2:$M$66, "&gt;0", Data!$D$2:$D$66, "AI")</f>
        <v>0.954545454545455</v>
      </c>
      <c r="P169" s="0" t="n">
        <f aca="false">COUNTIFS(Data!$D$2:$D$66, "Futurist", Data!$M$2:$M$66, "&lt;"&amp;'Cumulative distributions'!$A169)/COUNTIFS(Data!$M$2:$M$66, "&gt;0", Data!$D$2:$D$66, "Futurist")</f>
        <v>0.8</v>
      </c>
      <c r="Q169" s="0" t="n">
        <f aca="false">COUNTIFS(Data!$D$2:$D$66, "Other", Data!$M$2:$M$66, "&lt;"&amp;'Cumulative distributions'!$A169)/COUNTIFS(Data!$M$2:$M$66, "&gt;0", Data!$D$2:$D$66, "Other")</f>
        <v>0.875</v>
      </c>
      <c r="S169" s="0" t="n">
        <f aca="false">COUNTIFS(Data!$H$2:$H$66, "&lt;2000", Data!$M$2:$M$66, "&lt;"&amp;'Cumulative distributions'!$A169)/COUNTIFS(Data!$M$2:$M$66, "&gt;0", Data!$H$2:$H$66, "&lt;2000")</f>
        <v>0.888888888888889</v>
      </c>
      <c r="T169" s="0" t="n">
        <f aca="false">COUNTIFS(Data!$H$2:$H$66, "&gt;1999", Data!$M$2:$M$66, "&lt;"&amp;'Cumulative distributions'!$A169)/COUNTIFS(Data!$M$2:$M$66, "&gt;0", Data!$H$2:$H$66, "&gt;1999")</f>
        <v>0.925</v>
      </c>
      <c r="V169" s="0" t="n">
        <f aca="false">COUNTIFS(Data!$AD$2:$AD$66, 1, Data!$H$2:$H$66, "&gt;1999", Data!$M$2:$M$66, "&lt;"&amp;'Cumulative distributions'!$A169)/COUNTIFS(Data!$M$2:$M$66, "&gt;0", Data!$AD$2:$AD$66, 1, Data!$H$2:$H$66, "&gt;1999")</f>
        <v>0.954545454545455</v>
      </c>
      <c r="W169" s="0" t="n">
        <f aca="false">COUNTIFS(Data!$AD$2:$AD$66, 0, Data!$H$2:$H$66, "&gt;1999", Data!$M$2:$M$66, "&lt;"&amp;'Cumulative distributions'!$A169)/COUNTIFS(Data!$M$2:$M$66, "&gt;0", Data!$AD$2:$AD$66, 0, Data!$H$2:$H$66, "&gt;1999")</f>
        <v>0.909090909090909</v>
      </c>
      <c r="AH169" s="0" t="n">
        <f aca="false">IF(AND(V169&gt;0.1, (NOT(V168&gt;0.1))), A169, AH168)</f>
        <v>2026</v>
      </c>
    </row>
    <row r="170" customFormat="false" ht="12" hidden="false" customHeight="false" outlineLevel="0" collapsed="false">
      <c r="A170" s="0" t="n">
        <v>2128</v>
      </c>
      <c r="B170" s="0" t="n">
        <f aca="false">COUNTIF(Data!$M$2:$M$66, "&lt;" &amp; A170)/COUNT(Data!$M$2:$M$66)</f>
        <v>0.913793103448276</v>
      </c>
      <c r="C170" s="0" t="n">
        <f aca="false">COUNTIF(Data!$L$2:$L$66, "&lt;" &amp; A170)/COUNT(Data!$L$2:$L$66)</f>
        <v>0.905660377358491</v>
      </c>
      <c r="E170" s="0" t="n">
        <f aca="false">COUNTIFS(Data!$D$2:$D$66, "AI", Data!$H$2:$H$66, "&lt;2000", Data!$M$2:$M$66, "&lt;"&amp;'Cumulative distributions'!$A170)/COUNTIFS(Data!$M$2:$M$66, "&gt;0", Data!$D$2:$D$66, "AI", Data!$H$2:$H$66, "&lt;2000")</f>
        <v>1</v>
      </c>
      <c r="F170" s="0" t="n">
        <f aca="false">COUNTIFS(Data!$D$2:$D$66, "AI", Data!$H$2:$H$66, "&gt;1999", Data!$M$2:$M$66, "&lt;"&amp;'Cumulative distributions'!$A170)/COUNTIFS(Data!$M$2:$M$66, "&gt;0", Data!$D$2:$D$66, "AI", Data!$H$2:$H$66, "&gt;1999")</f>
        <v>0.933333333333333</v>
      </c>
      <c r="G170" s="0" t="e">
        <f aca="false">COUNTIFS(Data!$D$2:$D$66, "AGI", Data!$H$2:$H$66, "&lt;2000", Data!$M$2:$M$66, "&lt;"&amp;'Cumulative distributions'!$A170)/COUNTIFS(Data!$M$2:$M$66, "&gt;0", Data!$D$2:$D$66, "AGI", Data!$H$2:$H$66, "&lt;2000")</f>
        <v>#DIV/0!</v>
      </c>
      <c r="H170" s="0" t="n">
        <f aca="false">COUNTIFS(Data!$D$2:$D$66, "AGI", Data!$H$2:$H$66, "&gt;1999", Data!$M$2:$M$66, "&lt;"&amp;'Cumulative distributions'!$A170)/COUNTIFS(Data!$M$2:$M$66, "&gt;0", Data!$D$2:$D$66, "AGI", Data!$H$2:$H$66, "&gt;1999")</f>
        <v>1</v>
      </c>
      <c r="I170" s="0" t="n">
        <f aca="false">COUNTIFS(Data!$D$2:$D$66, "Futurist", Data!$H$2:$H$66, "&lt;2000", Data!$M$2:$M$66, "&lt;"&amp;'Cumulative distributions'!$A170)/COUNTIFS(Data!$M$2:$M$66, "&gt;0", Data!$D$2:$D$66, "Futurist", Data!$H$2:$H$66, "&lt;2000")</f>
        <v>0.75</v>
      </c>
      <c r="J170" s="0" t="n">
        <f aca="false">COUNTIFS(Data!$D$2:$D$66, "Futurist", Data!$H$2:$H$66, "&gt;1999", Data!$M$2:$M$66, "&lt;"&amp;'Cumulative distributions'!$A170)/COUNTIFS(Data!$M$2:$M$66, "&gt;0", Data!$D$2:$D$66, "Futurist", Data!$H$2:$H$66, "&gt;1999")</f>
        <v>0.857142857142857</v>
      </c>
      <c r="K170" s="0" t="n">
        <f aca="false">COUNTIFS(Data!$D$2:$D$66, "Other", Data!$H$2:$H$66, "&lt;2000", Data!$M$2:$M$66, "&lt;"&amp;'Cumulative distributions'!$A170)/COUNTIFS(Data!$M$2:$M$66, "&gt;0", Data!$D$2:$D$66, "Other", Data!$H$2:$H$66, "&lt;2000")</f>
        <v>1</v>
      </c>
      <c r="L170" s="0" t="n">
        <f aca="false">COUNTIFS(Data!$D$2:$D$66, "Other", Data!$H$2:$H$66, "&gt;1999", Data!$M$2:$M$66, "&lt;"&amp;'Cumulative distributions'!$A170)/COUNTIFS(Data!$M$2:$M$66, "&gt;0", Data!$D$2:$D$66, "Other", Data!$H$2:$H$66, "&gt;1999")</f>
        <v>0.8</v>
      </c>
      <c r="N170" s="0" t="n">
        <f aca="false">COUNTIFS(Data!$D$2:$D$66, "AGI", Data!$M$2:$M$66, "&lt;"&amp;'Cumulative distributions'!$A170)/COUNTIFS(Data!$M$2:$M$66, "&gt;0", Data!$D$2:$D$66, "AGI")</f>
        <v>1</v>
      </c>
      <c r="O170" s="0" t="n">
        <f aca="false">COUNTIFS(Data!$D$2:$D$66, "AI", Data!$M$2:$M$66, "&lt;"&amp;'Cumulative distributions'!$A170)/COUNTIFS(Data!$M$2:$M$66, "&gt;0", Data!$D$2:$D$66, "AI")</f>
        <v>0.954545454545455</v>
      </c>
      <c r="P170" s="0" t="n">
        <f aca="false">COUNTIFS(Data!$D$2:$D$66, "Futurist", Data!$M$2:$M$66, "&lt;"&amp;'Cumulative distributions'!$A170)/COUNTIFS(Data!$M$2:$M$66, "&gt;0", Data!$D$2:$D$66, "Futurist")</f>
        <v>0.8</v>
      </c>
      <c r="Q170" s="0" t="n">
        <f aca="false">COUNTIFS(Data!$D$2:$D$66, "Other", Data!$M$2:$M$66, "&lt;"&amp;'Cumulative distributions'!$A170)/COUNTIFS(Data!$M$2:$M$66, "&gt;0", Data!$D$2:$D$66, "Other")</f>
        <v>0.875</v>
      </c>
      <c r="S170" s="0" t="n">
        <f aca="false">COUNTIFS(Data!$H$2:$H$66, "&lt;2000", Data!$M$2:$M$66, "&lt;"&amp;'Cumulative distributions'!$A170)/COUNTIFS(Data!$M$2:$M$66, "&gt;0", Data!$H$2:$H$66, "&lt;2000")</f>
        <v>0.888888888888889</v>
      </c>
      <c r="T170" s="0" t="n">
        <f aca="false">COUNTIFS(Data!$H$2:$H$66, "&gt;1999", Data!$M$2:$M$66, "&lt;"&amp;'Cumulative distributions'!$A170)/COUNTIFS(Data!$M$2:$M$66, "&gt;0", Data!$H$2:$H$66, "&gt;1999")</f>
        <v>0.925</v>
      </c>
      <c r="V170" s="0" t="n">
        <f aca="false">COUNTIFS(Data!$AD$2:$AD$66, 1, Data!$H$2:$H$66, "&gt;1999", Data!$M$2:$M$66, "&lt;"&amp;'Cumulative distributions'!$A170)/COUNTIFS(Data!$M$2:$M$66, "&gt;0", Data!$AD$2:$AD$66, 1, Data!$H$2:$H$66, "&gt;1999")</f>
        <v>0.954545454545455</v>
      </c>
      <c r="W170" s="0" t="n">
        <f aca="false">COUNTIFS(Data!$AD$2:$AD$66, 0, Data!$H$2:$H$66, "&gt;1999", Data!$M$2:$M$66, "&lt;"&amp;'Cumulative distributions'!$A170)/COUNTIFS(Data!$M$2:$M$66, "&gt;0", Data!$AD$2:$AD$66, 0, Data!$H$2:$H$66, "&gt;1999")</f>
        <v>0.909090909090909</v>
      </c>
      <c r="AH170" s="0" t="n">
        <f aca="false">IF(AND(V170&gt;0.1, (NOT(V169&gt;0.1))), A170, AH169)</f>
        <v>2026</v>
      </c>
    </row>
    <row r="171" customFormat="false" ht="12" hidden="false" customHeight="false" outlineLevel="0" collapsed="false">
      <c r="A171" s="0" t="n">
        <v>2129</v>
      </c>
      <c r="B171" s="0" t="n">
        <f aca="false">COUNTIF(Data!$M$2:$M$66, "&lt;" &amp; A171)/COUNT(Data!$M$2:$M$66)</f>
        <v>0.913793103448276</v>
      </c>
      <c r="C171" s="0" t="n">
        <f aca="false">COUNTIF(Data!$L$2:$L$66, "&lt;" &amp; A171)/COUNT(Data!$L$2:$L$66)</f>
        <v>0.905660377358491</v>
      </c>
      <c r="E171" s="0" t="n">
        <f aca="false">COUNTIFS(Data!$D$2:$D$66, "AI", Data!$H$2:$H$66, "&lt;2000", Data!$M$2:$M$66, "&lt;"&amp;'Cumulative distributions'!$A171)/COUNTIFS(Data!$M$2:$M$66, "&gt;0", Data!$D$2:$D$66, "AI", Data!$H$2:$H$66, "&lt;2000")</f>
        <v>1</v>
      </c>
      <c r="F171" s="0" t="n">
        <f aca="false">COUNTIFS(Data!$D$2:$D$66, "AI", Data!$H$2:$H$66, "&gt;1999", Data!$M$2:$M$66, "&lt;"&amp;'Cumulative distributions'!$A171)/COUNTIFS(Data!$M$2:$M$66, "&gt;0", Data!$D$2:$D$66, "AI", Data!$H$2:$H$66, "&gt;1999")</f>
        <v>0.933333333333333</v>
      </c>
      <c r="G171" s="0" t="e">
        <f aca="false">COUNTIFS(Data!$D$2:$D$66, "AGI", Data!$H$2:$H$66, "&lt;2000", Data!$M$2:$M$66, "&lt;"&amp;'Cumulative distributions'!$A171)/COUNTIFS(Data!$M$2:$M$66, "&gt;0", Data!$D$2:$D$66, "AGI", Data!$H$2:$H$66, "&lt;2000")</f>
        <v>#DIV/0!</v>
      </c>
      <c r="H171" s="0" t="n">
        <f aca="false">COUNTIFS(Data!$D$2:$D$66, "AGI", Data!$H$2:$H$66, "&gt;1999", Data!$M$2:$M$66, "&lt;"&amp;'Cumulative distributions'!$A171)/COUNTIFS(Data!$M$2:$M$66, "&gt;0", Data!$D$2:$D$66, "AGI", Data!$H$2:$H$66, "&gt;1999")</f>
        <v>1</v>
      </c>
      <c r="I171" s="0" t="n">
        <f aca="false">COUNTIFS(Data!$D$2:$D$66, "Futurist", Data!$H$2:$H$66, "&lt;2000", Data!$M$2:$M$66, "&lt;"&amp;'Cumulative distributions'!$A171)/COUNTIFS(Data!$M$2:$M$66, "&gt;0", Data!$D$2:$D$66, "Futurist", Data!$H$2:$H$66, "&lt;2000")</f>
        <v>0.75</v>
      </c>
      <c r="J171" s="0" t="n">
        <f aca="false">COUNTIFS(Data!$D$2:$D$66, "Futurist", Data!$H$2:$H$66, "&gt;1999", Data!$M$2:$M$66, "&lt;"&amp;'Cumulative distributions'!$A171)/COUNTIFS(Data!$M$2:$M$66, "&gt;0", Data!$D$2:$D$66, "Futurist", Data!$H$2:$H$66, "&gt;1999")</f>
        <v>0.857142857142857</v>
      </c>
      <c r="K171" s="0" t="n">
        <f aca="false">COUNTIFS(Data!$D$2:$D$66, "Other", Data!$H$2:$H$66, "&lt;2000", Data!$M$2:$M$66, "&lt;"&amp;'Cumulative distributions'!$A171)/COUNTIFS(Data!$M$2:$M$66, "&gt;0", Data!$D$2:$D$66, "Other", Data!$H$2:$H$66, "&lt;2000")</f>
        <v>1</v>
      </c>
      <c r="L171" s="0" t="n">
        <f aca="false">COUNTIFS(Data!$D$2:$D$66, "Other", Data!$H$2:$H$66, "&gt;1999", Data!$M$2:$M$66, "&lt;"&amp;'Cumulative distributions'!$A171)/COUNTIFS(Data!$M$2:$M$66, "&gt;0", Data!$D$2:$D$66, "Other", Data!$H$2:$H$66, "&gt;1999")</f>
        <v>0.8</v>
      </c>
      <c r="N171" s="0" t="n">
        <f aca="false">COUNTIFS(Data!$D$2:$D$66, "AGI", Data!$M$2:$M$66, "&lt;"&amp;'Cumulative distributions'!$A171)/COUNTIFS(Data!$M$2:$M$66, "&gt;0", Data!$D$2:$D$66, "AGI")</f>
        <v>1</v>
      </c>
      <c r="O171" s="0" t="n">
        <f aca="false">COUNTIFS(Data!$D$2:$D$66, "AI", Data!$M$2:$M$66, "&lt;"&amp;'Cumulative distributions'!$A171)/COUNTIFS(Data!$M$2:$M$66, "&gt;0", Data!$D$2:$D$66, "AI")</f>
        <v>0.954545454545455</v>
      </c>
      <c r="P171" s="0" t="n">
        <f aca="false">COUNTIFS(Data!$D$2:$D$66, "Futurist", Data!$M$2:$M$66, "&lt;"&amp;'Cumulative distributions'!$A171)/COUNTIFS(Data!$M$2:$M$66, "&gt;0", Data!$D$2:$D$66, "Futurist")</f>
        <v>0.8</v>
      </c>
      <c r="Q171" s="0" t="n">
        <f aca="false">COUNTIFS(Data!$D$2:$D$66, "Other", Data!$M$2:$M$66, "&lt;"&amp;'Cumulative distributions'!$A171)/COUNTIFS(Data!$M$2:$M$66, "&gt;0", Data!$D$2:$D$66, "Other")</f>
        <v>0.875</v>
      </c>
      <c r="S171" s="0" t="n">
        <f aca="false">COUNTIFS(Data!$H$2:$H$66, "&lt;2000", Data!$M$2:$M$66, "&lt;"&amp;'Cumulative distributions'!$A171)/COUNTIFS(Data!$M$2:$M$66, "&gt;0", Data!$H$2:$H$66, "&lt;2000")</f>
        <v>0.888888888888889</v>
      </c>
      <c r="T171" s="0" t="n">
        <f aca="false">COUNTIFS(Data!$H$2:$H$66, "&gt;1999", Data!$M$2:$M$66, "&lt;"&amp;'Cumulative distributions'!$A171)/COUNTIFS(Data!$M$2:$M$66, "&gt;0", Data!$H$2:$H$66, "&gt;1999")</f>
        <v>0.925</v>
      </c>
      <c r="V171" s="0" t="n">
        <f aca="false">COUNTIFS(Data!$AD$2:$AD$66, 1, Data!$H$2:$H$66, "&gt;1999", Data!$M$2:$M$66, "&lt;"&amp;'Cumulative distributions'!$A171)/COUNTIFS(Data!$M$2:$M$66, "&gt;0", Data!$AD$2:$AD$66, 1, Data!$H$2:$H$66, "&gt;1999")</f>
        <v>0.954545454545455</v>
      </c>
      <c r="W171" s="0" t="n">
        <f aca="false">COUNTIFS(Data!$AD$2:$AD$66, 0, Data!$H$2:$H$66, "&gt;1999", Data!$M$2:$M$66, "&lt;"&amp;'Cumulative distributions'!$A171)/COUNTIFS(Data!$M$2:$M$66, "&gt;0", Data!$AD$2:$AD$66, 0, Data!$H$2:$H$66, "&gt;1999")</f>
        <v>0.909090909090909</v>
      </c>
      <c r="AH171" s="0" t="n">
        <f aca="false">IF(AND(V171&gt;0.1, (NOT(V170&gt;0.1))), A171, AH170)</f>
        <v>2026</v>
      </c>
    </row>
    <row r="172" customFormat="false" ht="12" hidden="false" customHeight="false" outlineLevel="0" collapsed="false">
      <c r="A172" s="0" t="n">
        <v>2130</v>
      </c>
      <c r="B172" s="0" t="n">
        <f aca="false">COUNTIF(Data!$M$2:$M$66, "&lt;" &amp; A172)/COUNT(Data!$M$2:$M$66)</f>
        <v>0.913793103448276</v>
      </c>
      <c r="C172" s="0" t="n">
        <f aca="false">COUNTIF(Data!$L$2:$L$66, "&lt;" &amp; A172)/COUNT(Data!$L$2:$L$66)</f>
        <v>0.905660377358491</v>
      </c>
      <c r="E172" s="0" t="n">
        <f aca="false">COUNTIFS(Data!$D$2:$D$66, "AI", Data!$H$2:$H$66, "&lt;2000", Data!$M$2:$M$66, "&lt;"&amp;'Cumulative distributions'!$A172)/COUNTIFS(Data!$M$2:$M$66, "&gt;0", Data!$D$2:$D$66, "AI", Data!$H$2:$H$66, "&lt;2000")</f>
        <v>1</v>
      </c>
      <c r="F172" s="0" t="n">
        <f aca="false">COUNTIFS(Data!$D$2:$D$66, "AI", Data!$H$2:$H$66, "&gt;1999", Data!$M$2:$M$66, "&lt;"&amp;'Cumulative distributions'!$A172)/COUNTIFS(Data!$M$2:$M$66, "&gt;0", Data!$D$2:$D$66, "AI", Data!$H$2:$H$66, "&gt;1999")</f>
        <v>0.933333333333333</v>
      </c>
      <c r="G172" s="0" t="e">
        <f aca="false">COUNTIFS(Data!$D$2:$D$66, "AGI", Data!$H$2:$H$66, "&lt;2000", Data!$M$2:$M$66, "&lt;"&amp;'Cumulative distributions'!$A172)/COUNTIFS(Data!$M$2:$M$66, "&gt;0", Data!$D$2:$D$66, "AGI", Data!$H$2:$H$66, "&lt;2000")</f>
        <v>#DIV/0!</v>
      </c>
      <c r="H172" s="0" t="n">
        <f aca="false">COUNTIFS(Data!$D$2:$D$66, "AGI", Data!$H$2:$H$66, "&gt;1999", Data!$M$2:$M$66, "&lt;"&amp;'Cumulative distributions'!$A172)/COUNTIFS(Data!$M$2:$M$66, "&gt;0", Data!$D$2:$D$66, "AGI", Data!$H$2:$H$66, "&gt;1999")</f>
        <v>1</v>
      </c>
      <c r="I172" s="0" t="n">
        <f aca="false">COUNTIFS(Data!$D$2:$D$66, "Futurist", Data!$H$2:$H$66, "&lt;2000", Data!$M$2:$M$66, "&lt;"&amp;'Cumulative distributions'!$A172)/COUNTIFS(Data!$M$2:$M$66, "&gt;0", Data!$D$2:$D$66, "Futurist", Data!$H$2:$H$66, "&lt;2000")</f>
        <v>0.75</v>
      </c>
      <c r="J172" s="0" t="n">
        <f aca="false">COUNTIFS(Data!$D$2:$D$66, "Futurist", Data!$H$2:$H$66, "&gt;1999", Data!$M$2:$M$66, "&lt;"&amp;'Cumulative distributions'!$A172)/COUNTIFS(Data!$M$2:$M$66, "&gt;0", Data!$D$2:$D$66, "Futurist", Data!$H$2:$H$66, "&gt;1999")</f>
        <v>0.857142857142857</v>
      </c>
      <c r="K172" s="0" t="n">
        <f aca="false">COUNTIFS(Data!$D$2:$D$66, "Other", Data!$H$2:$H$66, "&lt;2000", Data!$M$2:$M$66, "&lt;"&amp;'Cumulative distributions'!$A172)/COUNTIFS(Data!$M$2:$M$66, "&gt;0", Data!$D$2:$D$66, "Other", Data!$H$2:$H$66, "&lt;2000")</f>
        <v>1</v>
      </c>
      <c r="L172" s="0" t="n">
        <f aca="false">COUNTIFS(Data!$D$2:$D$66, "Other", Data!$H$2:$H$66, "&gt;1999", Data!$M$2:$M$66, "&lt;"&amp;'Cumulative distributions'!$A172)/COUNTIFS(Data!$M$2:$M$66, "&gt;0", Data!$D$2:$D$66, "Other", Data!$H$2:$H$66, "&gt;1999")</f>
        <v>0.8</v>
      </c>
      <c r="N172" s="0" t="n">
        <f aca="false">COUNTIFS(Data!$D$2:$D$66, "AGI", Data!$M$2:$M$66, "&lt;"&amp;'Cumulative distributions'!$A172)/COUNTIFS(Data!$M$2:$M$66, "&gt;0", Data!$D$2:$D$66, "AGI")</f>
        <v>1</v>
      </c>
      <c r="O172" s="0" t="n">
        <f aca="false">COUNTIFS(Data!$D$2:$D$66, "AI", Data!$M$2:$M$66, "&lt;"&amp;'Cumulative distributions'!$A172)/COUNTIFS(Data!$M$2:$M$66, "&gt;0", Data!$D$2:$D$66, "AI")</f>
        <v>0.954545454545455</v>
      </c>
      <c r="P172" s="0" t="n">
        <f aca="false">COUNTIFS(Data!$D$2:$D$66, "Futurist", Data!$M$2:$M$66, "&lt;"&amp;'Cumulative distributions'!$A172)/COUNTIFS(Data!$M$2:$M$66, "&gt;0", Data!$D$2:$D$66, "Futurist")</f>
        <v>0.8</v>
      </c>
      <c r="Q172" s="0" t="n">
        <f aca="false">COUNTIFS(Data!$D$2:$D$66, "Other", Data!$M$2:$M$66, "&lt;"&amp;'Cumulative distributions'!$A172)/COUNTIFS(Data!$M$2:$M$66, "&gt;0", Data!$D$2:$D$66, "Other")</f>
        <v>0.875</v>
      </c>
      <c r="S172" s="0" t="n">
        <f aca="false">COUNTIFS(Data!$H$2:$H$66, "&lt;2000", Data!$M$2:$M$66, "&lt;"&amp;'Cumulative distributions'!$A172)/COUNTIFS(Data!$M$2:$M$66, "&gt;0", Data!$H$2:$H$66, "&lt;2000")</f>
        <v>0.888888888888889</v>
      </c>
      <c r="T172" s="0" t="n">
        <f aca="false">COUNTIFS(Data!$H$2:$H$66, "&gt;1999", Data!$M$2:$M$66, "&lt;"&amp;'Cumulative distributions'!$A172)/COUNTIFS(Data!$M$2:$M$66, "&gt;0", Data!$H$2:$H$66, "&gt;1999")</f>
        <v>0.925</v>
      </c>
      <c r="V172" s="0" t="n">
        <f aca="false">COUNTIFS(Data!$AD$2:$AD$66, 1, Data!$H$2:$H$66, "&gt;1999", Data!$M$2:$M$66, "&lt;"&amp;'Cumulative distributions'!$A172)/COUNTIFS(Data!$M$2:$M$66, "&gt;0", Data!$AD$2:$AD$66, 1, Data!$H$2:$H$66, "&gt;1999")</f>
        <v>0.954545454545455</v>
      </c>
      <c r="W172" s="0" t="n">
        <f aca="false">COUNTIFS(Data!$AD$2:$AD$66, 0, Data!$H$2:$H$66, "&gt;1999", Data!$M$2:$M$66, "&lt;"&amp;'Cumulative distributions'!$A172)/COUNTIFS(Data!$M$2:$M$66, "&gt;0", Data!$AD$2:$AD$66, 0, Data!$H$2:$H$66, "&gt;1999")</f>
        <v>0.909090909090909</v>
      </c>
      <c r="AH172" s="0" t="n">
        <f aca="false">IF(AND(V172&gt;0.1, (NOT(V171&gt;0.1))), A172, AH171)</f>
        <v>2026</v>
      </c>
    </row>
    <row r="173" customFormat="false" ht="12" hidden="false" customHeight="false" outlineLevel="0" collapsed="false">
      <c r="A173" s="0" t="n">
        <v>2131</v>
      </c>
      <c r="B173" s="0" t="n">
        <f aca="false">COUNTIF(Data!$M$2:$M$66, "&lt;" &amp; A173)/COUNT(Data!$M$2:$M$66)</f>
        <v>0.913793103448276</v>
      </c>
      <c r="C173" s="0" t="n">
        <f aca="false">COUNTIF(Data!$L$2:$L$66, "&lt;" &amp; A173)/COUNT(Data!$L$2:$L$66)</f>
        <v>0.905660377358491</v>
      </c>
      <c r="E173" s="0" t="n">
        <f aca="false">COUNTIFS(Data!$D$2:$D$66, "AI", Data!$H$2:$H$66, "&lt;2000", Data!$M$2:$M$66, "&lt;"&amp;'Cumulative distributions'!$A173)/COUNTIFS(Data!$M$2:$M$66, "&gt;0", Data!$D$2:$D$66, "AI", Data!$H$2:$H$66, "&lt;2000")</f>
        <v>1</v>
      </c>
      <c r="F173" s="0" t="n">
        <f aca="false">COUNTIFS(Data!$D$2:$D$66, "AI", Data!$H$2:$H$66, "&gt;1999", Data!$M$2:$M$66, "&lt;"&amp;'Cumulative distributions'!$A173)/COUNTIFS(Data!$M$2:$M$66, "&gt;0", Data!$D$2:$D$66, "AI", Data!$H$2:$H$66, "&gt;1999")</f>
        <v>0.933333333333333</v>
      </c>
      <c r="G173" s="0" t="e">
        <f aca="false">COUNTIFS(Data!$D$2:$D$66, "AGI", Data!$H$2:$H$66, "&lt;2000", Data!$M$2:$M$66, "&lt;"&amp;'Cumulative distributions'!$A173)/COUNTIFS(Data!$M$2:$M$66, "&gt;0", Data!$D$2:$D$66, "AGI", Data!$H$2:$H$66, "&lt;2000")</f>
        <v>#DIV/0!</v>
      </c>
      <c r="H173" s="0" t="n">
        <f aca="false">COUNTIFS(Data!$D$2:$D$66, "AGI", Data!$H$2:$H$66, "&gt;1999", Data!$M$2:$M$66, "&lt;"&amp;'Cumulative distributions'!$A173)/COUNTIFS(Data!$M$2:$M$66, "&gt;0", Data!$D$2:$D$66, "AGI", Data!$H$2:$H$66, "&gt;1999")</f>
        <v>1</v>
      </c>
      <c r="I173" s="0" t="n">
        <f aca="false">COUNTIFS(Data!$D$2:$D$66, "Futurist", Data!$H$2:$H$66, "&lt;2000", Data!$M$2:$M$66, "&lt;"&amp;'Cumulative distributions'!$A173)/COUNTIFS(Data!$M$2:$M$66, "&gt;0", Data!$D$2:$D$66, "Futurist", Data!$H$2:$H$66, "&lt;2000")</f>
        <v>0.75</v>
      </c>
      <c r="J173" s="0" t="n">
        <f aca="false">COUNTIFS(Data!$D$2:$D$66, "Futurist", Data!$H$2:$H$66, "&gt;1999", Data!$M$2:$M$66, "&lt;"&amp;'Cumulative distributions'!$A173)/COUNTIFS(Data!$M$2:$M$66, "&gt;0", Data!$D$2:$D$66, "Futurist", Data!$H$2:$H$66, "&gt;1999")</f>
        <v>0.857142857142857</v>
      </c>
      <c r="K173" s="0" t="n">
        <f aca="false">COUNTIFS(Data!$D$2:$D$66, "Other", Data!$H$2:$H$66, "&lt;2000", Data!$M$2:$M$66, "&lt;"&amp;'Cumulative distributions'!$A173)/COUNTIFS(Data!$M$2:$M$66, "&gt;0", Data!$D$2:$D$66, "Other", Data!$H$2:$H$66, "&lt;2000")</f>
        <v>1</v>
      </c>
      <c r="L173" s="0" t="n">
        <f aca="false">COUNTIFS(Data!$D$2:$D$66, "Other", Data!$H$2:$H$66, "&gt;1999", Data!$M$2:$M$66, "&lt;"&amp;'Cumulative distributions'!$A173)/COUNTIFS(Data!$M$2:$M$66, "&gt;0", Data!$D$2:$D$66, "Other", Data!$H$2:$H$66, "&gt;1999")</f>
        <v>0.8</v>
      </c>
      <c r="N173" s="0" t="n">
        <f aca="false">COUNTIFS(Data!$D$2:$D$66, "AGI", Data!$M$2:$M$66, "&lt;"&amp;'Cumulative distributions'!$A173)/COUNTIFS(Data!$M$2:$M$66, "&gt;0", Data!$D$2:$D$66, "AGI")</f>
        <v>1</v>
      </c>
      <c r="O173" s="0" t="n">
        <f aca="false">COUNTIFS(Data!$D$2:$D$66, "AI", Data!$M$2:$M$66, "&lt;"&amp;'Cumulative distributions'!$A173)/COUNTIFS(Data!$M$2:$M$66, "&gt;0", Data!$D$2:$D$66, "AI")</f>
        <v>0.954545454545455</v>
      </c>
      <c r="P173" s="0" t="n">
        <f aca="false">COUNTIFS(Data!$D$2:$D$66, "Futurist", Data!$M$2:$M$66, "&lt;"&amp;'Cumulative distributions'!$A173)/COUNTIFS(Data!$M$2:$M$66, "&gt;0", Data!$D$2:$D$66, "Futurist")</f>
        <v>0.8</v>
      </c>
      <c r="Q173" s="0" t="n">
        <f aca="false">COUNTIFS(Data!$D$2:$D$66, "Other", Data!$M$2:$M$66, "&lt;"&amp;'Cumulative distributions'!$A173)/COUNTIFS(Data!$M$2:$M$66, "&gt;0", Data!$D$2:$D$66, "Other")</f>
        <v>0.875</v>
      </c>
      <c r="S173" s="0" t="n">
        <f aca="false">COUNTIFS(Data!$H$2:$H$66, "&lt;2000", Data!$M$2:$M$66, "&lt;"&amp;'Cumulative distributions'!$A173)/COUNTIFS(Data!$M$2:$M$66, "&gt;0", Data!$H$2:$H$66, "&lt;2000")</f>
        <v>0.888888888888889</v>
      </c>
      <c r="T173" s="0" t="n">
        <f aca="false">COUNTIFS(Data!$H$2:$H$66, "&gt;1999", Data!$M$2:$M$66, "&lt;"&amp;'Cumulative distributions'!$A173)/COUNTIFS(Data!$M$2:$M$66, "&gt;0", Data!$H$2:$H$66, "&gt;1999")</f>
        <v>0.925</v>
      </c>
      <c r="V173" s="0" t="n">
        <f aca="false">COUNTIFS(Data!$AD$2:$AD$66, 1, Data!$H$2:$H$66, "&gt;1999", Data!$M$2:$M$66, "&lt;"&amp;'Cumulative distributions'!$A173)/COUNTIFS(Data!$M$2:$M$66, "&gt;0", Data!$AD$2:$AD$66, 1, Data!$H$2:$H$66, "&gt;1999")</f>
        <v>0.954545454545455</v>
      </c>
      <c r="W173" s="0" t="n">
        <f aca="false">COUNTIFS(Data!$AD$2:$AD$66, 0, Data!$H$2:$H$66, "&gt;1999", Data!$M$2:$M$66, "&lt;"&amp;'Cumulative distributions'!$A173)/COUNTIFS(Data!$M$2:$M$66, "&gt;0", Data!$AD$2:$AD$66, 0, Data!$H$2:$H$66, "&gt;1999")</f>
        <v>0.909090909090909</v>
      </c>
      <c r="AH173" s="0" t="n">
        <f aca="false">IF(AND(V173&gt;0.1, (NOT(V172&gt;0.1))), A173, AH172)</f>
        <v>2026</v>
      </c>
    </row>
    <row r="174" customFormat="false" ht="12" hidden="false" customHeight="false" outlineLevel="0" collapsed="false">
      <c r="A174" s="0" t="n">
        <v>2132</v>
      </c>
      <c r="B174" s="0" t="n">
        <f aca="false">COUNTIF(Data!$M$2:$M$66, "&lt;" &amp; A174)/COUNT(Data!$M$2:$M$66)</f>
        <v>0.913793103448276</v>
      </c>
      <c r="C174" s="0" t="n">
        <f aca="false">COUNTIF(Data!$L$2:$L$66, "&lt;" &amp; A174)/COUNT(Data!$L$2:$L$66)</f>
        <v>0.905660377358491</v>
      </c>
      <c r="E174" s="0" t="n">
        <f aca="false">COUNTIFS(Data!$D$2:$D$66, "AI", Data!$H$2:$H$66, "&lt;2000", Data!$M$2:$M$66, "&lt;"&amp;'Cumulative distributions'!$A174)/COUNTIFS(Data!$M$2:$M$66, "&gt;0", Data!$D$2:$D$66, "AI", Data!$H$2:$H$66, "&lt;2000")</f>
        <v>1</v>
      </c>
      <c r="F174" s="0" t="n">
        <f aca="false">COUNTIFS(Data!$D$2:$D$66, "AI", Data!$H$2:$H$66, "&gt;1999", Data!$M$2:$M$66, "&lt;"&amp;'Cumulative distributions'!$A174)/COUNTIFS(Data!$M$2:$M$66, "&gt;0", Data!$D$2:$D$66, "AI", Data!$H$2:$H$66, "&gt;1999")</f>
        <v>0.933333333333333</v>
      </c>
      <c r="G174" s="0" t="e">
        <f aca="false">COUNTIFS(Data!$D$2:$D$66, "AGI", Data!$H$2:$H$66, "&lt;2000", Data!$M$2:$M$66, "&lt;"&amp;'Cumulative distributions'!$A174)/COUNTIFS(Data!$M$2:$M$66, "&gt;0", Data!$D$2:$D$66, "AGI", Data!$H$2:$H$66, "&lt;2000")</f>
        <v>#DIV/0!</v>
      </c>
      <c r="H174" s="0" t="n">
        <f aca="false">COUNTIFS(Data!$D$2:$D$66, "AGI", Data!$H$2:$H$66, "&gt;1999", Data!$M$2:$M$66, "&lt;"&amp;'Cumulative distributions'!$A174)/COUNTIFS(Data!$M$2:$M$66, "&gt;0", Data!$D$2:$D$66, "AGI", Data!$H$2:$H$66, "&gt;1999")</f>
        <v>1</v>
      </c>
      <c r="I174" s="0" t="n">
        <f aca="false">COUNTIFS(Data!$D$2:$D$66, "Futurist", Data!$H$2:$H$66, "&lt;2000", Data!$M$2:$M$66, "&lt;"&amp;'Cumulative distributions'!$A174)/COUNTIFS(Data!$M$2:$M$66, "&gt;0", Data!$D$2:$D$66, "Futurist", Data!$H$2:$H$66, "&lt;2000")</f>
        <v>0.75</v>
      </c>
      <c r="J174" s="0" t="n">
        <f aca="false">COUNTIFS(Data!$D$2:$D$66, "Futurist", Data!$H$2:$H$66, "&gt;1999", Data!$M$2:$M$66, "&lt;"&amp;'Cumulative distributions'!$A174)/COUNTIFS(Data!$M$2:$M$66, "&gt;0", Data!$D$2:$D$66, "Futurist", Data!$H$2:$H$66, "&gt;1999")</f>
        <v>0.857142857142857</v>
      </c>
      <c r="K174" s="0" t="n">
        <f aca="false">COUNTIFS(Data!$D$2:$D$66, "Other", Data!$H$2:$H$66, "&lt;2000", Data!$M$2:$M$66, "&lt;"&amp;'Cumulative distributions'!$A174)/COUNTIFS(Data!$M$2:$M$66, "&gt;0", Data!$D$2:$D$66, "Other", Data!$H$2:$H$66, "&lt;2000")</f>
        <v>1</v>
      </c>
      <c r="L174" s="0" t="n">
        <f aca="false">COUNTIFS(Data!$D$2:$D$66, "Other", Data!$H$2:$H$66, "&gt;1999", Data!$M$2:$M$66, "&lt;"&amp;'Cumulative distributions'!$A174)/COUNTIFS(Data!$M$2:$M$66, "&gt;0", Data!$D$2:$D$66, "Other", Data!$H$2:$H$66, "&gt;1999")</f>
        <v>0.8</v>
      </c>
      <c r="N174" s="0" t="n">
        <f aca="false">COUNTIFS(Data!$D$2:$D$66, "AGI", Data!$M$2:$M$66, "&lt;"&amp;'Cumulative distributions'!$A174)/COUNTIFS(Data!$M$2:$M$66, "&gt;0", Data!$D$2:$D$66, "AGI")</f>
        <v>1</v>
      </c>
      <c r="O174" s="0" t="n">
        <f aca="false">COUNTIFS(Data!$D$2:$D$66, "AI", Data!$M$2:$M$66, "&lt;"&amp;'Cumulative distributions'!$A174)/COUNTIFS(Data!$M$2:$M$66, "&gt;0", Data!$D$2:$D$66, "AI")</f>
        <v>0.954545454545455</v>
      </c>
      <c r="P174" s="0" t="n">
        <f aca="false">COUNTIFS(Data!$D$2:$D$66, "Futurist", Data!$M$2:$M$66, "&lt;"&amp;'Cumulative distributions'!$A174)/COUNTIFS(Data!$M$2:$M$66, "&gt;0", Data!$D$2:$D$66, "Futurist")</f>
        <v>0.8</v>
      </c>
      <c r="Q174" s="0" t="n">
        <f aca="false">COUNTIFS(Data!$D$2:$D$66, "Other", Data!$M$2:$M$66, "&lt;"&amp;'Cumulative distributions'!$A174)/COUNTIFS(Data!$M$2:$M$66, "&gt;0", Data!$D$2:$D$66, "Other")</f>
        <v>0.875</v>
      </c>
      <c r="S174" s="0" t="n">
        <f aca="false">COUNTIFS(Data!$H$2:$H$66, "&lt;2000", Data!$M$2:$M$66, "&lt;"&amp;'Cumulative distributions'!$A174)/COUNTIFS(Data!$M$2:$M$66, "&gt;0", Data!$H$2:$H$66, "&lt;2000")</f>
        <v>0.888888888888889</v>
      </c>
      <c r="T174" s="0" t="n">
        <f aca="false">COUNTIFS(Data!$H$2:$H$66, "&gt;1999", Data!$M$2:$M$66, "&lt;"&amp;'Cumulative distributions'!$A174)/COUNTIFS(Data!$M$2:$M$66, "&gt;0", Data!$H$2:$H$66, "&gt;1999")</f>
        <v>0.925</v>
      </c>
      <c r="V174" s="0" t="n">
        <f aca="false">COUNTIFS(Data!$AD$2:$AD$66, 1, Data!$H$2:$H$66, "&gt;1999", Data!$M$2:$M$66, "&lt;"&amp;'Cumulative distributions'!$A174)/COUNTIFS(Data!$M$2:$M$66, "&gt;0", Data!$AD$2:$AD$66, 1, Data!$H$2:$H$66, "&gt;1999")</f>
        <v>0.954545454545455</v>
      </c>
      <c r="W174" s="0" t="n">
        <f aca="false">COUNTIFS(Data!$AD$2:$AD$66, 0, Data!$H$2:$H$66, "&gt;1999", Data!$M$2:$M$66, "&lt;"&amp;'Cumulative distributions'!$A174)/COUNTIFS(Data!$M$2:$M$66, "&gt;0", Data!$AD$2:$AD$66, 0, Data!$H$2:$H$66, "&gt;1999")</f>
        <v>0.909090909090909</v>
      </c>
      <c r="AH174" s="0" t="n">
        <f aca="false">IF(AND(V174&gt;0.1, (NOT(V173&gt;0.1))), A174, AH173)</f>
        <v>2026</v>
      </c>
    </row>
    <row r="175" customFormat="false" ht="12" hidden="false" customHeight="false" outlineLevel="0" collapsed="false">
      <c r="A175" s="0" t="n">
        <v>2133</v>
      </c>
      <c r="B175" s="0" t="n">
        <f aca="false">COUNTIF(Data!$M$2:$M$66, "&lt;" &amp; A175)/COUNT(Data!$M$2:$M$66)</f>
        <v>0.913793103448276</v>
      </c>
      <c r="C175" s="0" t="n">
        <f aca="false">COUNTIF(Data!$L$2:$L$66, "&lt;" &amp; A175)/COUNT(Data!$L$2:$L$66)</f>
        <v>0.905660377358491</v>
      </c>
      <c r="E175" s="0" t="n">
        <f aca="false">COUNTIFS(Data!$D$2:$D$66, "AI", Data!$H$2:$H$66, "&lt;2000", Data!$M$2:$M$66, "&lt;"&amp;'Cumulative distributions'!$A175)/COUNTIFS(Data!$M$2:$M$66, "&gt;0", Data!$D$2:$D$66, "AI", Data!$H$2:$H$66, "&lt;2000")</f>
        <v>1</v>
      </c>
      <c r="F175" s="0" t="n">
        <f aca="false">COUNTIFS(Data!$D$2:$D$66, "AI", Data!$H$2:$H$66, "&gt;1999", Data!$M$2:$M$66, "&lt;"&amp;'Cumulative distributions'!$A175)/COUNTIFS(Data!$M$2:$M$66, "&gt;0", Data!$D$2:$D$66, "AI", Data!$H$2:$H$66, "&gt;1999")</f>
        <v>0.933333333333333</v>
      </c>
      <c r="G175" s="0" t="e">
        <f aca="false">COUNTIFS(Data!$D$2:$D$66, "AGI", Data!$H$2:$H$66, "&lt;2000", Data!$M$2:$M$66, "&lt;"&amp;'Cumulative distributions'!$A175)/COUNTIFS(Data!$M$2:$M$66, "&gt;0", Data!$D$2:$D$66, "AGI", Data!$H$2:$H$66, "&lt;2000")</f>
        <v>#DIV/0!</v>
      </c>
      <c r="H175" s="0" t="n">
        <f aca="false">COUNTIFS(Data!$D$2:$D$66, "AGI", Data!$H$2:$H$66, "&gt;1999", Data!$M$2:$M$66, "&lt;"&amp;'Cumulative distributions'!$A175)/COUNTIFS(Data!$M$2:$M$66, "&gt;0", Data!$D$2:$D$66, "AGI", Data!$H$2:$H$66, "&gt;1999")</f>
        <v>1</v>
      </c>
      <c r="I175" s="0" t="n">
        <f aca="false">COUNTIFS(Data!$D$2:$D$66, "Futurist", Data!$H$2:$H$66, "&lt;2000", Data!$M$2:$M$66, "&lt;"&amp;'Cumulative distributions'!$A175)/COUNTIFS(Data!$M$2:$M$66, "&gt;0", Data!$D$2:$D$66, "Futurist", Data!$H$2:$H$66, "&lt;2000")</f>
        <v>0.75</v>
      </c>
      <c r="J175" s="0" t="n">
        <f aca="false">COUNTIFS(Data!$D$2:$D$66, "Futurist", Data!$H$2:$H$66, "&gt;1999", Data!$M$2:$M$66, "&lt;"&amp;'Cumulative distributions'!$A175)/COUNTIFS(Data!$M$2:$M$66, "&gt;0", Data!$D$2:$D$66, "Futurist", Data!$H$2:$H$66, "&gt;1999")</f>
        <v>0.857142857142857</v>
      </c>
      <c r="K175" s="0" t="n">
        <f aca="false">COUNTIFS(Data!$D$2:$D$66, "Other", Data!$H$2:$H$66, "&lt;2000", Data!$M$2:$M$66, "&lt;"&amp;'Cumulative distributions'!$A175)/COUNTIFS(Data!$M$2:$M$66, "&gt;0", Data!$D$2:$D$66, "Other", Data!$H$2:$H$66, "&lt;2000")</f>
        <v>1</v>
      </c>
      <c r="L175" s="0" t="n">
        <f aca="false">COUNTIFS(Data!$D$2:$D$66, "Other", Data!$H$2:$H$66, "&gt;1999", Data!$M$2:$M$66, "&lt;"&amp;'Cumulative distributions'!$A175)/COUNTIFS(Data!$M$2:$M$66, "&gt;0", Data!$D$2:$D$66, "Other", Data!$H$2:$H$66, "&gt;1999")</f>
        <v>0.8</v>
      </c>
      <c r="N175" s="0" t="n">
        <f aca="false">COUNTIFS(Data!$D$2:$D$66, "AGI", Data!$M$2:$M$66, "&lt;"&amp;'Cumulative distributions'!$A175)/COUNTIFS(Data!$M$2:$M$66, "&gt;0", Data!$D$2:$D$66, "AGI")</f>
        <v>1</v>
      </c>
      <c r="O175" s="0" t="n">
        <f aca="false">COUNTIFS(Data!$D$2:$D$66, "AI", Data!$M$2:$M$66, "&lt;"&amp;'Cumulative distributions'!$A175)/COUNTIFS(Data!$M$2:$M$66, "&gt;0", Data!$D$2:$D$66, "AI")</f>
        <v>0.954545454545455</v>
      </c>
      <c r="P175" s="0" t="n">
        <f aca="false">COUNTIFS(Data!$D$2:$D$66, "Futurist", Data!$M$2:$M$66, "&lt;"&amp;'Cumulative distributions'!$A175)/COUNTIFS(Data!$M$2:$M$66, "&gt;0", Data!$D$2:$D$66, "Futurist")</f>
        <v>0.8</v>
      </c>
      <c r="Q175" s="0" t="n">
        <f aca="false">COUNTIFS(Data!$D$2:$D$66, "Other", Data!$M$2:$M$66, "&lt;"&amp;'Cumulative distributions'!$A175)/COUNTIFS(Data!$M$2:$M$66, "&gt;0", Data!$D$2:$D$66, "Other")</f>
        <v>0.875</v>
      </c>
      <c r="S175" s="0" t="n">
        <f aca="false">COUNTIFS(Data!$H$2:$H$66, "&lt;2000", Data!$M$2:$M$66, "&lt;"&amp;'Cumulative distributions'!$A175)/COUNTIFS(Data!$M$2:$M$66, "&gt;0", Data!$H$2:$H$66, "&lt;2000")</f>
        <v>0.888888888888889</v>
      </c>
      <c r="T175" s="0" t="n">
        <f aca="false">COUNTIFS(Data!$H$2:$H$66, "&gt;1999", Data!$M$2:$M$66, "&lt;"&amp;'Cumulative distributions'!$A175)/COUNTIFS(Data!$M$2:$M$66, "&gt;0", Data!$H$2:$H$66, "&gt;1999")</f>
        <v>0.925</v>
      </c>
      <c r="V175" s="0" t="n">
        <f aca="false">COUNTIFS(Data!$AD$2:$AD$66, 1, Data!$H$2:$H$66, "&gt;1999", Data!$M$2:$M$66, "&lt;"&amp;'Cumulative distributions'!$A175)/COUNTIFS(Data!$M$2:$M$66, "&gt;0", Data!$AD$2:$AD$66, 1, Data!$H$2:$H$66, "&gt;1999")</f>
        <v>0.954545454545455</v>
      </c>
      <c r="W175" s="0" t="n">
        <f aca="false">COUNTIFS(Data!$AD$2:$AD$66, 0, Data!$H$2:$H$66, "&gt;1999", Data!$M$2:$M$66, "&lt;"&amp;'Cumulative distributions'!$A175)/COUNTIFS(Data!$M$2:$M$66, "&gt;0", Data!$AD$2:$AD$66, 0, Data!$H$2:$H$66, "&gt;1999")</f>
        <v>0.909090909090909</v>
      </c>
      <c r="AH175" s="0" t="n">
        <f aca="false">IF(AND(V175&gt;0.1, (NOT(V174&gt;0.1))), A175, AH174)</f>
        <v>2026</v>
      </c>
    </row>
    <row r="176" customFormat="false" ht="12" hidden="false" customHeight="false" outlineLevel="0" collapsed="false">
      <c r="A176" s="0" t="n">
        <v>2134</v>
      </c>
      <c r="B176" s="0" t="n">
        <f aca="false">COUNTIF(Data!$M$2:$M$66, "&lt;" &amp; A176)/COUNT(Data!$M$2:$M$66)</f>
        <v>0.913793103448276</v>
      </c>
      <c r="C176" s="0" t="n">
        <f aca="false">COUNTIF(Data!$L$2:$L$66, "&lt;" &amp; A176)/COUNT(Data!$L$2:$L$66)</f>
        <v>0.905660377358491</v>
      </c>
      <c r="E176" s="0" t="n">
        <f aca="false">COUNTIFS(Data!$D$2:$D$66, "AI", Data!$H$2:$H$66, "&lt;2000", Data!$M$2:$M$66, "&lt;"&amp;'Cumulative distributions'!$A176)/COUNTIFS(Data!$M$2:$M$66, "&gt;0", Data!$D$2:$D$66, "AI", Data!$H$2:$H$66, "&lt;2000")</f>
        <v>1</v>
      </c>
      <c r="F176" s="0" t="n">
        <f aca="false">COUNTIFS(Data!$D$2:$D$66, "AI", Data!$H$2:$H$66, "&gt;1999", Data!$M$2:$M$66, "&lt;"&amp;'Cumulative distributions'!$A176)/COUNTIFS(Data!$M$2:$M$66, "&gt;0", Data!$D$2:$D$66, "AI", Data!$H$2:$H$66, "&gt;1999")</f>
        <v>0.933333333333333</v>
      </c>
      <c r="G176" s="0" t="e">
        <f aca="false">COUNTIFS(Data!$D$2:$D$66, "AGI", Data!$H$2:$H$66, "&lt;2000", Data!$M$2:$M$66, "&lt;"&amp;'Cumulative distributions'!$A176)/COUNTIFS(Data!$M$2:$M$66, "&gt;0", Data!$D$2:$D$66, "AGI", Data!$H$2:$H$66, "&lt;2000")</f>
        <v>#DIV/0!</v>
      </c>
      <c r="H176" s="0" t="n">
        <f aca="false">COUNTIFS(Data!$D$2:$D$66, "AGI", Data!$H$2:$H$66, "&gt;1999", Data!$M$2:$M$66, "&lt;"&amp;'Cumulative distributions'!$A176)/COUNTIFS(Data!$M$2:$M$66, "&gt;0", Data!$D$2:$D$66, "AGI", Data!$H$2:$H$66, "&gt;1999")</f>
        <v>1</v>
      </c>
      <c r="I176" s="0" t="n">
        <f aca="false">COUNTIFS(Data!$D$2:$D$66, "Futurist", Data!$H$2:$H$66, "&lt;2000", Data!$M$2:$M$66, "&lt;"&amp;'Cumulative distributions'!$A176)/COUNTIFS(Data!$M$2:$M$66, "&gt;0", Data!$D$2:$D$66, "Futurist", Data!$H$2:$H$66, "&lt;2000")</f>
        <v>0.75</v>
      </c>
      <c r="J176" s="0" t="n">
        <f aca="false">COUNTIFS(Data!$D$2:$D$66, "Futurist", Data!$H$2:$H$66, "&gt;1999", Data!$M$2:$M$66, "&lt;"&amp;'Cumulative distributions'!$A176)/COUNTIFS(Data!$M$2:$M$66, "&gt;0", Data!$D$2:$D$66, "Futurist", Data!$H$2:$H$66, "&gt;1999")</f>
        <v>0.857142857142857</v>
      </c>
      <c r="K176" s="0" t="n">
        <f aca="false">COUNTIFS(Data!$D$2:$D$66, "Other", Data!$H$2:$H$66, "&lt;2000", Data!$M$2:$M$66, "&lt;"&amp;'Cumulative distributions'!$A176)/COUNTIFS(Data!$M$2:$M$66, "&gt;0", Data!$D$2:$D$66, "Other", Data!$H$2:$H$66, "&lt;2000")</f>
        <v>1</v>
      </c>
      <c r="L176" s="0" t="n">
        <f aca="false">COUNTIFS(Data!$D$2:$D$66, "Other", Data!$H$2:$H$66, "&gt;1999", Data!$M$2:$M$66, "&lt;"&amp;'Cumulative distributions'!$A176)/COUNTIFS(Data!$M$2:$M$66, "&gt;0", Data!$D$2:$D$66, "Other", Data!$H$2:$H$66, "&gt;1999")</f>
        <v>0.8</v>
      </c>
      <c r="N176" s="0" t="n">
        <f aca="false">COUNTIFS(Data!$D$2:$D$66, "AGI", Data!$M$2:$M$66, "&lt;"&amp;'Cumulative distributions'!$A176)/COUNTIFS(Data!$M$2:$M$66, "&gt;0", Data!$D$2:$D$66, "AGI")</f>
        <v>1</v>
      </c>
      <c r="O176" s="0" t="n">
        <f aca="false">COUNTIFS(Data!$D$2:$D$66, "AI", Data!$M$2:$M$66, "&lt;"&amp;'Cumulative distributions'!$A176)/COUNTIFS(Data!$M$2:$M$66, "&gt;0", Data!$D$2:$D$66, "AI")</f>
        <v>0.954545454545455</v>
      </c>
      <c r="P176" s="0" t="n">
        <f aca="false">COUNTIFS(Data!$D$2:$D$66, "Futurist", Data!$M$2:$M$66, "&lt;"&amp;'Cumulative distributions'!$A176)/COUNTIFS(Data!$M$2:$M$66, "&gt;0", Data!$D$2:$D$66, "Futurist")</f>
        <v>0.8</v>
      </c>
      <c r="Q176" s="0" t="n">
        <f aca="false">COUNTIFS(Data!$D$2:$D$66, "Other", Data!$M$2:$M$66, "&lt;"&amp;'Cumulative distributions'!$A176)/COUNTIFS(Data!$M$2:$M$66, "&gt;0", Data!$D$2:$D$66, "Other")</f>
        <v>0.875</v>
      </c>
      <c r="S176" s="0" t="n">
        <f aca="false">COUNTIFS(Data!$H$2:$H$66, "&lt;2000", Data!$M$2:$M$66, "&lt;"&amp;'Cumulative distributions'!$A176)/COUNTIFS(Data!$M$2:$M$66, "&gt;0", Data!$H$2:$H$66, "&lt;2000")</f>
        <v>0.888888888888889</v>
      </c>
      <c r="T176" s="0" t="n">
        <f aca="false">COUNTIFS(Data!$H$2:$H$66, "&gt;1999", Data!$M$2:$M$66, "&lt;"&amp;'Cumulative distributions'!$A176)/COUNTIFS(Data!$M$2:$M$66, "&gt;0", Data!$H$2:$H$66, "&gt;1999")</f>
        <v>0.925</v>
      </c>
      <c r="V176" s="0" t="n">
        <f aca="false">COUNTIFS(Data!$AD$2:$AD$66, 1, Data!$H$2:$H$66, "&gt;1999", Data!$M$2:$M$66, "&lt;"&amp;'Cumulative distributions'!$A176)/COUNTIFS(Data!$M$2:$M$66, "&gt;0", Data!$AD$2:$AD$66, 1, Data!$H$2:$H$66, "&gt;1999")</f>
        <v>0.954545454545455</v>
      </c>
      <c r="W176" s="0" t="n">
        <f aca="false">COUNTIFS(Data!$AD$2:$AD$66, 0, Data!$H$2:$H$66, "&gt;1999", Data!$M$2:$M$66, "&lt;"&amp;'Cumulative distributions'!$A176)/COUNTIFS(Data!$M$2:$M$66, "&gt;0", Data!$AD$2:$AD$66, 0, Data!$H$2:$H$66, "&gt;1999")</f>
        <v>0.909090909090909</v>
      </c>
      <c r="AH176" s="0" t="n">
        <f aca="false">IF(AND(V176&gt;0.1, (NOT(V175&gt;0.1))), A176, AH175)</f>
        <v>2026</v>
      </c>
    </row>
    <row r="177" customFormat="false" ht="12" hidden="false" customHeight="false" outlineLevel="0" collapsed="false">
      <c r="A177" s="0" t="n">
        <v>2135</v>
      </c>
      <c r="B177" s="0" t="n">
        <f aca="false">COUNTIF(Data!$M$2:$M$66, "&lt;" &amp; A177)/COUNT(Data!$M$2:$M$66)</f>
        <v>0.913793103448276</v>
      </c>
      <c r="C177" s="0" t="n">
        <f aca="false">COUNTIF(Data!$L$2:$L$66, "&lt;" &amp; A177)/COUNT(Data!$L$2:$L$66)</f>
        <v>0.905660377358491</v>
      </c>
      <c r="E177" s="0" t="n">
        <f aca="false">COUNTIFS(Data!$D$2:$D$66, "AI", Data!$H$2:$H$66, "&lt;2000", Data!$M$2:$M$66, "&lt;"&amp;'Cumulative distributions'!$A177)/COUNTIFS(Data!$M$2:$M$66, "&gt;0", Data!$D$2:$D$66, "AI", Data!$H$2:$H$66, "&lt;2000")</f>
        <v>1</v>
      </c>
      <c r="F177" s="0" t="n">
        <f aca="false">COUNTIFS(Data!$D$2:$D$66, "AI", Data!$H$2:$H$66, "&gt;1999", Data!$M$2:$M$66, "&lt;"&amp;'Cumulative distributions'!$A177)/COUNTIFS(Data!$M$2:$M$66, "&gt;0", Data!$D$2:$D$66, "AI", Data!$H$2:$H$66, "&gt;1999")</f>
        <v>0.933333333333333</v>
      </c>
      <c r="G177" s="0" t="e">
        <f aca="false">COUNTIFS(Data!$D$2:$D$66, "AGI", Data!$H$2:$H$66, "&lt;2000", Data!$M$2:$M$66, "&lt;"&amp;'Cumulative distributions'!$A177)/COUNTIFS(Data!$M$2:$M$66, "&gt;0", Data!$D$2:$D$66, "AGI", Data!$H$2:$H$66, "&lt;2000")</f>
        <v>#DIV/0!</v>
      </c>
      <c r="H177" s="0" t="n">
        <f aca="false">COUNTIFS(Data!$D$2:$D$66, "AGI", Data!$H$2:$H$66, "&gt;1999", Data!$M$2:$M$66, "&lt;"&amp;'Cumulative distributions'!$A177)/COUNTIFS(Data!$M$2:$M$66, "&gt;0", Data!$D$2:$D$66, "AGI", Data!$H$2:$H$66, "&gt;1999")</f>
        <v>1</v>
      </c>
      <c r="I177" s="0" t="n">
        <f aca="false">COUNTIFS(Data!$D$2:$D$66, "Futurist", Data!$H$2:$H$66, "&lt;2000", Data!$M$2:$M$66, "&lt;"&amp;'Cumulative distributions'!$A177)/COUNTIFS(Data!$M$2:$M$66, "&gt;0", Data!$D$2:$D$66, "Futurist", Data!$H$2:$H$66, "&lt;2000")</f>
        <v>0.75</v>
      </c>
      <c r="J177" s="0" t="n">
        <f aca="false">COUNTIFS(Data!$D$2:$D$66, "Futurist", Data!$H$2:$H$66, "&gt;1999", Data!$M$2:$M$66, "&lt;"&amp;'Cumulative distributions'!$A177)/COUNTIFS(Data!$M$2:$M$66, "&gt;0", Data!$D$2:$D$66, "Futurist", Data!$H$2:$H$66, "&gt;1999")</f>
        <v>0.857142857142857</v>
      </c>
      <c r="K177" s="0" t="n">
        <f aca="false">COUNTIFS(Data!$D$2:$D$66, "Other", Data!$H$2:$H$66, "&lt;2000", Data!$M$2:$M$66, "&lt;"&amp;'Cumulative distributions'!$A177)/COUNTIFS(Data!$M$2:$M$66, "&gt;0", Data!$D$2:$D$66, "Other", Data!$H$2:$H$66, "&lt;2000")</f>
        <v>1</v>
      </c>
      <c r="L177" s="0" t="n">
        <f aca="false">COUNTIFS(Data!$D$2:$D$66, "Other", Data!$H$2:$H$66, "&gt;1999", Data!$M$2:$M$66, "&lt;"&amp;'Cumulative distributions'!$A177)/COUNTIFS(Data!$M$2:$M$66, "&gt;0", Data!$D$2:$D$66, "Other", Data!$H$2:$H$66, "&gt;1999")</f>
        <v>0.8</v>
      </c>
      <c r="N177" s="0" t="n">
        <f aca="false">COUNTIFS(Data!$D$2:$D$66, "AGI", Data!$M$2:$M$66, "&lt;"&amp;'Cumulative distributions'!$A177)/COUNTIFS(Data!$M$2:$M$66, "&gt;0", Data!$D$2:$D$66, "AGI")</f>
        <v>1</v>
      </c>
      <c r="O177" s="0" t="n">
        <f aca="false">COUNTIFS(Data!$D$2:$D$66, "AI", Data!$M$2:$M$66, "&lt;"&amp;'Cumulative distributions'!$A177)/COUNTIFS(Data!$M$2:$M$66, "&gt;0", Data!$D$2:$D$66, "AI")</f>
        <v>0.954545454545455</v>
      </c>
      <c r="P177" s="0" t="n">
        <f aca="false">COUNTIFS(Data!$D$2:$D$66, "Futurist", Data!$M$2:$M$66, "&lt;"&amp;'Cumulative distributions'!$A177)/COUNTIFS(Data!$M$2:$M$66, "&gt;0", Data!$D$2:$D$66, "Futurist")</f>
        <v>0.8</v>
      </c>
      <c r="Q177" s="0" t="n">
        <f aca="false">COUNTIFS(Data!$D$2:$D$66, "Other", Data!$M$2:$M$66, "&lt;"&amp;'Cumulative distributions'!$A177)/COUNTIFS(Data!$M$2:$M$66, "&gt;0", Data!$D$2:$D$66, "Other")</f>
        <v>0.875</v>
      </c>
      <c r="S177" s="0" t="n">
        <f aca="false">COUNTIFS(Data!$H$2:$H$66, "&lt;2000", Data!$M$2:$M$66, "&lt;"&amp;'Cumulative distributions'!$A177)/COUNTIFS(Data!$M$2:$M$66, "&gt;0", Data!$H$2:$H$66, "&lt;2000")</f>
        <v>0.888888888888889</v>
      </c>
      <c r="T177" s="0" t="n">
        <f aca="false">COUNTIFS(Data!$H$2:$H$66, "&gt;1999", Data!$M$2:$M$66, "&lt;"&amp;'Cumulative distributions'!$A177)/COUNTIFS(Data!$M$2:$M$66, "&gt;0", Data!$H$2:$H$66, "&gt;1999")</f>
        <v>0.925</v>
      </c>
      <c r="V177" s="0" t="n">
        <f aca="false">COUNTIFS(Data!$AD$2:$AD$66, 1, Data!$H$2:$H$66, "&gt;1999", Data!$M$2:$M$66, "&lt;"&amp;'Cumulative distributions'!$A177)/COUNTIFS(Data!$M$2:$M$66, "&gt;0", Data!$AD$2:$AD$66, 1, Data!$H$2:$H$66, "&gt;1999")</f>
        <v>0.954545454545455</v>
      </c>
      <c r="W177" s="0" t="n">
        <f aca="false">COUNTIFS(Data!$AD$2:$AD$66, 0, Data!$H$2:$H$66, "&gt;1999", Data!$M$2:$M$66, "&lt;"&amp;'Cumulative distributions'!$A177)/COUNTIFS(Data!$M$2:$M$66, "&gt;0", Data!$AD$2:$AD$66, 0, Data!$H$2:$H$66, "&gt;1999")</f>
        <v>0.909090909090909</v>
      </c>
      <c r="AH177" s="0" t="n">
        <f aca="false">IF(AND(V177&gt;0.1, (NOT(V176&gt;0.1))), A177, AH176)</f>
        <v>2026</v>
      </c>
    </row>
    <row r="178" customFormat="false" ht="12" hidden="false" customHeight="false" outlineLevel="0" collapsed="false">
      <c r="A178" s="0" t="n">
        <v>2136</v>
      </c>
      <c r="B178" s="0" t="n">
        <f aca="false">COUNTIF(Data!$M$2:$M$66, "&lt;" &amp; A178)/COUNT(Data!$M$2:$M$66)</f>
        <v>0.913793103448276</v>
      </c>
      <c r="C178" s="0" t="n">
        <f aca="false">COUNTIF(Data!$L$2:$L$66, "&lt;" &amp; A178)/COUNT(Data!$L$2:$L$66)</f>
        <v>0.905660377358491</v>
      </c>
      <c r="E178" s="0" t="n">
        <f aca="false">COUNTIFS(Data!$D$2:$D$66, "AI", Data!$H$2:$H$66, "&lt;2000", Data!$M$2:$M$66, "&lt;"&amp;'Cumulative distributions'!$A178)/COUNTIFS(Data!$M$2:$M$66, "&gt;0", Data!$D$2:$D$66, "AI", Data!$H$2:$H$66, "&lt;2000")</f>
        <v>1</v>
      </c>
      <c r="F178" s="0" t="n">
        <f aca="false">COUNTIFS(Data!$D$2:$D$66, "AI", Data!$H$2:$H$66, "&gt;1999", Data!$M$2:$M$66, "&lt;"&amp;'Cumulative distributions'!$A178)/COUNTIFS(Data!$M$2:$M$66, "&gt;0", Data!$D$2:$D$66, "AI", Data!$H$2:$H$66, "&gt;1999")</f>
        <v>0.933333333333333</v>
      </c>
      <c r="G178" s="0" t="e">
        <f aca="false">COUNTIFS(Data!$D$2:$D$66, "AGI", Data!$H$2:$H$66, "&lt;2000", Data!$M$2:$M$66, "&lt;"&amp;'Cumulative distributions'!$A178)/COUNTIFS(Data!$M$2:$M$66, "&gt;0", Data!$D$2:$D$66, "AGI", Data!$H$2:$H$66, "&lt;2000")</f>
        <v>#DIV/0!</v>
      </c>
      <c r="H178" s="0" t="n">
        <f aca="false">COUNTIFS(Data!$D$2:$D$66, "AGI", Data!$H$2:$H$66, "&gt;1999", Data!$M$2:$M$66, "&lt;"&amp;'Cumulative distributions'!$A178)/COUNTIFS(Data!$M$2:$M$66, "&gt;0", Data!$D$2:$D$66, "AGI", Data!$H$2:$H$66, "&gt;1999")</f>
        <v>1</v>
      </c>
      <c r="I178" s="0" t="n">
        <f aca="false">COUNTIFS(Data!$D$2:$D$66, "Futurist", Data!$H$2:$H$66, "&lt;2000", Data!$M$2:$M$66, "&lt;"&amp;'Cumulative distributions'!$A178)/COUNTIFS(Data!$M$2:$M$66, "&gt;0", Data!$D$2:$D$66, "Futurist", Data!$H$2:$H$66, "&lt;2000")</f>
        <v>0.75</v>
      </c>
      <c r="J178" s="0" t="n">
        <f aca="false">COUNTIFS(Data!$D$2:$D$66, "Futurist", Data!$H$2:$H$66, "&gt;1999", Data!$M$2:$M$66, "&lt;"&amp;'Cumulative distributions'!$A178)/COUNTIFS(Data!$M$2:$M$66, "&gt;0", Data!$D$2:$D$66, "Futurist", Data!$H$2:$H$66, "&gt;1999")</f>
        <v>0.857142857142857</v>
      </c>
      <c r="K178" s="0" t="n">
        <f aca="false">COUNTIFS(Data!$D$2:$D$66, "Other", Data!$H$2:$H$66, "&lt;2000", Data!$M$2:$M$66, "&lt;"&amp;'Cumulative distributions'!$A178)/COUNTIFS(Data!$M$2:$M$66, "&gt;0", Data!$D$2:$D$66, "Other", Data!$H$2:$H$66, "&lt;2000")</f>
        <v>1</v>
      </c>
      <c r="L178" s="0" t="n">
        <f aca="false">COUNTIFS(Data!$D$2:$D$66, "Other", Data!$H$2:$H$66, "&gt;1999", Data!$M$2:$M$66, "&lt;"&amp;'Cumulative distributions'!$A178)/COUNTIFS(Data!$M$2:$M$66, "&gt;0", Data!$D$2:$D$66, "Other", Data!$H$2:$H$66, "&gt;1999")</f>
        <v>0.8</v>
      </c>
      <c r="N178" s="0" t="n">
        <f aca="false">COUNTIFS(Data!$D$2:$D$66, "AGI", Data!$M$2:$M$66, "&lt;"&amp;'Cumulative distributions'!$A178)/COUNTIFS(Data!$M$2:$M$66, "&gt;0", Data!$D$2:$D$66, "AGI")</f>
        <v>1</v>
      </c>
      <c r="O178" s="0" t="n">
        <f aca="false">COUNTIFS(Data!$D$2:$D$66, "AI", Data!$M$2:$M$66, "&lt;"&amp;'Cumulative distributions'!$A178)/COUNTIFS(Data!$M$2:$M$66, "&gt;0", Data!$D$2:$D$66, "AI")</f>
        <v>0.954545454545455</v>
      </c>
      <c r="P178" s="0" t="n">
        <f aca="false">COUNTIFS(Data!$D$2:$D$66, "Futurist", Data!$M$2:$M$66, "&lt;"&amp;'Cumulative distributions'!$A178)/COUNTIFS(Data!$M$2:$M$66, "&gt;0", Data!$D$2:$D$66, "Futurist")</f>
        <v>0.8</v>
      </c>
      <c r="Q178" s="0" t="n">
        <f aca="false">COUNTIFS(Data!$D$2:$D$66, "Other", Data!$M$2:$M$66, "&lt;"&amp;'Cumulative distributions'!$A178)/COUNTIFS(Data!$M$2:$M$66, "&gt;0", Data!$D$2:$D$66, "Other")</f>
        <v>0.875</v>
      </c>
      <c r="S178" s="0" t="n">
        <f aca="false">COUNTIFS(Data!$H$2:$H$66, "&lt;2000", Data!$M$2:$M$66, "&lt;"&amp;'Cumulative distributions'!$A178)/COUNTIFS(Data!$M$2:$M$66, "&gt;0", Data!$H$2:$H$66, "&lt;2000")</f>
        <v>0.888888888888889</v>
      </c>
      <c r="T178" s="0" t="n">
        <f aca="false">COUNTIFS(Data!$H$2:$H$66, "&gt;1999", Data!$M$2:$M$66, "&lt;"&amp;'Cumulative distributions'!$A178)/COUNTIFS(Data!$M$2:$M$66, "&gt;0", Data!$H$2:$H$66, "&gt;1999")</f>
        <v>0.925</v>
      </c>
      <c r="V178" s="0" t="n">
        <f aca="false">COUNTIFS(Data!$AD$2:$AD$66, 1, Data!$H$2:$H$66, "&gt;1999", Data!$M$2:$M$66, "&lt;"&amp;'Cumulative distributions'!$A178)/COUNTIFS(Data!$M$2:$M$66, "&gt;0", Data!$AD$2:$AD$66, 1, Data!$H$2:$H$66, "&gt;1999")</f>
        <v>0.954545454545455</v>
      </c>
      <c r="W178" s="0" t="n">
        <f aca="false">COUNTIFS(Data!$AD$2:$AD$66, 0, Data!$H$2:$H$66, "&gt;1999", Data!$M$2:$M$66, "&lt;"&amp;'Cumulative distributions'!$A178)/COUNTIFS(Data!$M$2:$M$66, "&gt;0", Data!$AD$2:$AD$66, 0, Data!$H$2:$H$66, "&gt;1999")</f>
        <v>0.909090909090909</v>
      </c>
      <c r="AH178" s="0" t="n">
        <f aca="false">IF(AND(V178&gt;0.1, (NOT(V177&gt;0.1))), A178, AH177)</f>
        <v>2026</v>
      </c>
    </row>
    <row r="179" customFormat="false" ht="12" hidden="false" customHeight="false" outlineLevel="0" collapsed="false">
      <c r="A179" s="0" t="n">
        <v>2137</v>
      </c>
      <c r="B179" s="0" t="n">
        <f aca="false">COUNTIF(Data!$M$2:$M$66, "&lt;" &amp; A179)/COUNT(Data!$M$2:$M$66)</f>
        <v>0.913793103448276</v>
      </c>
      <c r="C179" s="0" t="n">
        <f aca="false">COUNTIF(Data!$L$2:$L$66, "&lt;" &amp; A179)/COUNT(Data!$L$2:$L$66)</f>
        <v>0.905660377358491</v>
      </c>
      <c r="E179" s="0" t="n">
        <f aca="false">COUNTIFS(Data!$D$2:$D$66, "AI", Data!$H$2:$H$66, "&lt;2000", Data!$M$2:$M$66, "&lt;"&amp;'Cumulative distributions'!$A179)/COUNTIFS(Data!$M$2:$M$66, "&gt;0", Data!$D$2:$D$66, "AI", Data!$H$2:$H$66, "&lt;2000")</f>
        <v>1</v>
      </c>
      <c r="F179" s="0" t="n">
        <f aca="false">COUNTIFS(Data!$D$2:$D$66, "AI", Data!$H$2:$H$66, "&gt;1999", Data!$M$2:$M$66, "&lt;"&amp;'Cumulative distributions'!$A179)/COUNTIFS(Data!$M$2:$M$66, "&gt;0", Data!$D$2:$D$66, "AI", Data!$H$2:$H$66, "&gt;1999")</f>
        <v>0.933333333333333</v>
      </c>
      <c r="G179" s="0" t="e">
        <f aca="false">COUNTIFS(Data!$D$2:$D$66, "AGI", Data!$H$2:$H$66, "&lt;2000", Data!$M$2:$M$66, "&lt;"&amp;'Cumulative distributions'!$A179)/COUNTIFS(Data!$M$2:$M$66, "&gt;0", Data!$D$2:$D$66, "AGI", Data!$H$2:$H$66, "&lt;2000")</f>
        <v>#DIV/0!</v>
      </c>
      <c r="H179" s="0" t="n">
        <f aca="false">COUNTIFS(Data!$D$2:$D$66, "AGI", Data!$H$2:$H$66, "&gt;1999", Data!$M$2:$M$66, "&lt;"&amp;'Cumulative distributions'!$A179)/COUNTIFS(Data!$M$2:$M$66, "&gt;0", Data!$D$2:$D$66, "AGI", Data!$H$2:$H$66, "&gt;1999")</f>
        <v>1</v>
      </c>
      <c r="I179" s="0" t="n">
        <f aca="false">COUNTIFS(Data!$D$2:$D$66, "Futurist", Data!$H$2:$H$66, "&lt;2000", Data!$M$2:$M$66, "&lt;"&amp;'Cumulative distributions'!$A179)/COUNTIFS(Data!$M$2:$M$66, "&gt;0", Data!$D$2:$D$66, "Futurist", Data!$H$2:$H$66, "&lt;2000")</f>
        <v>0.75</v>
      </c>
      <c r="J179" s="0" t="n">
        <f aca="false">COUNTIFS(Data!$D$2:$D$66, "Futurist", Data!$H$2:$H$66, "&gt;1999", Data!$M$2:$M$66, "&lt;"&amp;'Cumulative distributions'!$A179)/COUNTIFS(Data!$M$2:$M$66, "&gt;0", Data!$D$2:$D$66, "Futurist", Data!$H$2:$H$66, "&gt;1999")</f>
        <v>0.857142857142857</v>
      </c>
      <c r="K179" s="0" t="n">
        <f aca="false">COUNTIFS(Data!$D$2:$D$66, "Other", Data!$H$2:$H$66, "&lt;2000", Data!$M$2:$M$66, "&lt;"&amp;'Cumulative distributions'!$A179)/COUNTIFS(Data!$M$2:$M$66, "&gt;0", Data!$D$2:$D$66, "Other", Data!$H$2:$H$66, "&lt;2000")</f>
        <v>1</v>
      </c>
      <c r="L179" s="0" t="n">
        <f aca="false">COUNTIFS(Data!$D$2:$D$66, "Other", Data!$H$2:$H$66, "&gt;1999", Data!$M$2:$M$66, "&lt;"&amp;'Cumulative distributions'!$A179)/COUNTIFS(Data!$M$2:$M$66, "&gt;0", Data!$D$2:$D$66, "Other", Data!$H$2:$H$66, "&gt;1999")</f>
        <v>0.8</v>
      </c>
      <c r="N179" s="0" t="n">
        <f aca="false">COUNTIFS(Data!$D$2:$D$66, "AGI", Data!$M$2:$M$66, "&lt;"&amp;'Cumulative distributions'!$A179)/COUNTIFS(Data!$M$2:$M$66, "&gt;0", Data!$D$2:$D$66, "AGI")</f>
        <v>1</v>
      </c>
      <c r="O179" s="0" t="n">
        <f aca="false">COUNTIFS(Data!$D$2:$D$66, "AI", Data!$M$2:$M$66, "&lt;"&amp;'Cumulative distributions'!$A179)/COUNTIFS(Data!$M$2:$M$66, "&gt;0", Data!$D$2:$D$66, "AI")</f>
        <v>0.954545454545455</v>
      </c>
      <c r="P179" s="0" t="n">
        <f aca="false">COUNTIFS(Data!$D$2:$D$66, "Futurist", Data!$M$2:$M$66, "&lt;"&amp;'Cumulative distributions'!$A179)/COUNTIFS(Data!$M$2:$M$66, "&gt;0", Data!$D$2:$D$66, "Futurist")</f>
        <v>0.8</v>
      </c>
      <c r="Q179" s="0" t="n">
        <f aca="false">COUNTIFS(Data!$D$2:$D$66, "Other", Data!$M$2:$M$66, "&lt;"&amp;'Cumulative distributions'!$A179)/COUNTIFS(Data!$M$2:$M$66, "&gt;0", Data!$D$2:$D$66, "Other")</f>
        <v>0.875</v>
      </c>
      <c r="S179" s="0" t="n">
        <f aca="false">COUNTIFS(Data!$H$2:$H$66, "&lt;2000", Data!$M$2:$M$66, "&lt;"&amp;'Cumulative distributions'!$A179)/COUNTIFS(Data!$M$2:$M$66, "&gt;0", Data!$H$2:$H$66, "&lt;2000")</f>
        <v>0.888888888888889</v>
      </c>
      <c r="T179" s="0" t="n">
        <f aca="false">COUNTIFS(Data!$H$2:$H$66, "&gt;1999", Data!$M$2:$M$66, "&lt;"&amp;'Cumulative distributions'!$A179)/COUNTIFS(Data!$M$2:$M$66, "&gt;0", Data!$H$2:$H$66, "&gt;1999")</f>
        <v>0.925</v>
      </c>
      <c r="V179" s="0" t="n">
        <f aca="false">COUNTIFS(Data!$AD$2:$AD$66, 1, Data!$H$2:$H$66, "&gt;1999", Data!$M$2:$M$66, "&lt;"&amp;'Cumulative distributions'!$A179)/COUNTIFS(Data!$M$2:$M$66, "&gt;0", Data!$AD$2:$AD$66, 1, Data!$H$2:$H$66, "&gt;1999")</f>
        <v>0.954545454545455</v>
      </c>
      <c r="W179" s="0" t="n">
        <f aca="false">COUNTIFS(Data!$AD$2:$AD$66, 0, Data!$H$2:$H$66, "&gt;1999", Data!$M$2:$M$66, "&lt;"&amp;'Cumulative distributions'!$A179)/COUNTIFS(Data!$M$2:$M$66, "&gt;0", Data!$AD$2:$AD$66, 0, Data!$H$2:$H$66, "&gt;1999")</f>
        <v>0.909090909090909</v>
      </c>
      <c r="AH179" s="0" t="n">
        <f aca="false">IF(AND(V179&gt;0.1, (NOT(V178&gt;0.1))), A179, AH178)</f>
        <v>2026</v>
      </c>
    </row>
    <row r="180" customFormat="false" ht="12" hidden="false" customHeight="false" outlineLevel="0" collapsed="false">
      <c r="A180" s="0" t="n">
        <v>2138</v>
      </c>
      <c r="B180" s="0" t="n">
        <f aca="false">COUNTIF(Data!$M$2:$M$66, "&lt;" &amp; A180)/COUNT(Data!$M$2:$M$66)</f>
        <v>0.913793103448276</v>
      </c>
      <c r="C180" s="0" t="n">
        <f aca="false">COUNTIF(Data!$L$2:$L$66, "&lt;" &amp; A180)/COUNT(Data!$L$2:$L$66)</f>
        <v>0.905660377358491</v>
      </c>
      <c r="E180" s="0" t="n">
        <f aca="false">COUNTIFS(Data!$D$2:$D$66, "AI", Data!$H$2:$H$66, "&lt;2000", Data!$M$2:$M$66, "&lt;"&amp;'Cumulative distributions'!$A180)/COUNTIFS(Data!$M$2:$M$66, "&gt;0", Data!$D$2:$D$66, "AI", Data!$H$2:$H$66, "&lt;2000")</f>
        <v>1</v>
      </c>
      <c r="F180" s="0" t="n">
        <f aca="false">COUNTIFS(Data!$D$2:$D$66, "AI", Data!$H$2:$H$66, "&gt;1999", Data!$M$2:$M$66, "&lt;"&amp;'Cumulative distributions'!$A180)/COUNTIFS(Data!$M$2:$M$66, "&gt;0", Data!$D$2:$D$66, "AI", Data!$H$2:$H$66, "&gt;1999")</f>
        <v>0.933333333333333</v>
      </c>
      <c r="G180" s="0" t="e">
        <f aca="false">COUNTIFS(Data!$D$2:$D$66, "AGI", Data!$H$2:$H$66, "&lt;2000", Data!$M$2:$M$66, "&lt;"&amp;'Cumulative distributions'!$A180)/COUNTIFS(Data!$M$2:$M$66, "&gt;0", Data!$D$2:$D$66, "AGI", Data!$H$2:$H$66, "&lt;2000")</f>
        <v>#DIV/0!</v>
      </c>
      <c r="H180" s="0" t="n">
        <f aca="false">COUNTIFS(Data!$D$2:$D$66, "AGI", Data!$H$2:$H$66, "&gt;1999", Data!$M$2:$M$66, "&lt;"&amp;'Cumulative distributions'!$A180)/COUNTIFS(Data!$M$2:$M$66, "&gt;0", Data!$D$2:$D$66, "AGI", Data!$H$2:$H$66, "&gt;1999")</f>
        <v>1</v>
      </c>
      <c r="I180" s="0" t="n">
        <f aca="false">COUNTIFS(Data!$D$2:$D$66, "Futurist", Data!$H$2:$H$66, "&lt;2000", Data!$M$2:$M$66, "&lt;"&amp;'Cumulative distributions'!$A180)/COUNTIFS(Data!$M$2:$M$66, "&gt;0", Data!$D$2:$D$66, "Futurist", Data!$H$2:$H$66, "&lt;2000")</f>
        <v>0.75</v>
      </c>
      <c r="J180" s="0" t="n">
        <f aca="false">COUNTIFS(Data!$D$2:$D$66, "Futurist", Data!$H$2:$H$66, "&gt;1999", Data!$M$2:$M$66, "&lt;"&amp;'Cumulative distributions'!$A180)/COUNTIFS(Data!$M$2:$M$66, "&gt;0", Data!$D$2:$D$66, "Futurist", Data!$H$2:$H$66, "&gt;1999")</f>
        <v>0.857142857142857</v>
      </c>
      <c r="K180" s="0" t="n">
        <f aca="false">COUNTIFS(Data!$D$2:$D$66, "Other", Data!$H$2:$H$66, "&lt;2000", Data!$M$2:$M$66, "&lt;"&amp;'Cumulative distributions'!$A180)/COUNTIFS(Data!$M$2:$M$66, "&gt;0", Data!$D$2:$D$66, "Other", Data!$H$2:$H$66, "&lt;2000")</f>
        <v>1</v>
      </c>
      <c r="L180" s="0" t="n">
        <f aca="false">COUNTIFS(Data!$D$2:$D$66, "Other", Data!$H$2:$H$66, "&gt;1999", Data!$M$2:$M$66, "&lt;"&amp;'Cumulative distributions'!$A180)/COUNTIFS(Data!$M$2:$M$66, "&gt;0", Data!$D$2:$D$66, "Other", Data!$H$2:$H$66, "&gt;1999")</f>
        <v>0.8</v>
      </c>
      <c r="N180" s="0" t="n">
        <f aca="false">COUNTIFS(Data!$D$2:$D$66, "AGI", Data!$M$2:$M$66, "&lt;"&amp;'Cumulative distributions'!$A180)/COUNTIFS(Data!$M$2:$M$66, "&gt;0", Data!$D$2:$D$66, "AGI")</f>
        <v>1</v>
      </c>
      <c r="O180" s="0" t="n">
        <f aca="false">COUNTIFS(Data!$D$2:$D$66, "AI", Data!$M$2:$M$66, "&lt;"&amp;'Cumulative distributions'!$A180)/COUNTIFS(Data!$M$2:$M$66, "&gt;0", Data!$D$2:$D$66, "AI")</f>
        <v>0.954545454545455</v>
      </c>
      <c r="P180" s="0" t="n">
        <f aca="false">COUNTIFS(Data!$D$2:$D$66, "Futurist", Data!$M$2:$M$66, "&lt;"&amp;'Cumulative distributions'!$A180)/COUNTIFS(Data!$M$2:$M$66, "&gt;0", Data!$D$2:$D$66, "Futurist")</f>
        <v>0.8</v>
      </c>
      <c r="Q180" s="0" t="n">
        <f aca="false">COUNTIFS(Data!$D$2:$D$66, "Other", Data!$M$2:$M$66, "&lt;"&amp;'Cumulative distributions'!$A180)/COUNTIFS(Data!$M$2:$M$66, "&gt;0", Data!$D$2:$D$66, "Other")</f>
        <v>0.875</v>
      </c>
      <c r="S180" s="0" t="n">
        <f aca="false">COUNTIFS(Data!$H$2:$H$66, "&lt;2000", Data!$M$2:$M$66, "&lt;"&amp;'Cumulative distributions'!$A180)/COUNTIFS(Data!$M$2:$M$66, "&gt;0", Data!$H$2:$H$66, "&lt;2000")</f>
        <v>0.888888888888889</v>
      </c>
      <c r="T180" s="0" t="n">
        <f aca="false">COUNTIFS(Data!$H$2:$H$66, "&gt;1999", Data!$M$2:$M$66, "&lt;"&amp;'Cumulative distributions'!$A180)/COUNTIFS(Data!$M$2:$M$66, "&gt;0", Data!$H$2:$H$66, "&gt;1999")</f>
        <v>0.925</v>
      </c>
      <c r="V180" s="0" t="n">
        <f aca="false">COUNTIFS(Data!$AD$2:$AD$66, 1, Data!$H$2:$H$66, "&gt;1999", Data!$M$2:$M$66, "&lt;"&amp;'Cumulative distributions'!$A180)/COUNTIFS(Data!$M$2:$M$66, "&gt;0", Data!$AD$2:$AD$66, 1, Data!$H$2:$H$66, "&gt;1999")</f>
        <v>0.954545454545455</v>
      </c>
      <c r="W180" s="0" t="n">
        <f aca="false">COUNTIFS(Data!$AD$2:$AD$66, 0, Data!$H$2:$H$66, "&gt;1999", Data!$M$2:$M$66, "&lt;"&amp;'Cumulative distributions'!$A180)/COUNTIFS(Data!$M$2:$M$66, "&gt;0", Data!$AD$2:$AD$66, 0, Data!$H$2:$H$66, "&gt;1999")</f>
        <v>0.909090909090909</v>
      </c>
      <c r="AH180" s="0" t="n">
        <f aca="false">IF(AND(V180&gt;0.1, (NOT(V179&gt;0.1))), A180, AH179)</f>
        <v>2026</v>
      </c>
    </row>
    <row r="181" customFormat="false" ht="12" hidden="false" customHeight="false" outlineLevel="0" collapsed="false">
      <c r="A181" s="0" t="n">
        <v>2139</v>
      </c>
      <c r="B181" s="0" t="n">
        <f aca="false">COUNTIF(Data!$M$2:$M$66, "&lt;" &amp; A181)/COUNT(Data!$M$2:$M$66)</f>
        <v>0.913793103448276</v>
      </c>
      <c r="C181" s="0" t="n">
        <f aca="false">COUNTIF(Data!$L$2:$L$66, "&lt;" &amp; A181)/COUNT(Data!$L$2:$L$66)</f>
        <v>0.905660377358491</v>
      </c>
      <c r="E181" s="0" t="n">
        <f aca="false">COUNTIFS(Data!$D$2:$D$66, "AI", Data!$H$2:$H$66, "&lt;2000", Data!$M$2:$M$66, "&lt;"&amp;'Cumulative distributions'!$A181)/COUNTIFS(Data!$M$2:$M$66, "&gt;0", Data!$D$2:$D$66, "AI", Data!$H$2:$H$66, "&lt;2000")</f>
        <v>1</v>
      </c>
      <c r="F181" s="0" t="n">
        <f aca="false">COUNTIFS(Data!$D$2:$D$66, "AI", Data!$H$2:$H$66, "&gt;1999", Data!$M$2:$M$66, "&lt;"&amp;'Cumulative distributions'!$A181)/COUNTIFS(Data!$M$2:$M$66, "&gt;0", Data!$D$2:$D$66, "AI", Data!$H$2:$H$66, "&gt;1999")</f>
        <v>0.933333333333333</v>
      </c>
      <c r="G181" s="0" t="e">
        <f aca="false">COUNTIFS(Data!$D$2:$D$66, "AGI", Data!$H$2:$H$66, "&lt;2000", Data!$M$2:$M$66, "&lt;"&amp;'Cumulative distributions'!$A181)/COUNTIFS(Data!$M$2:$M$66, "&gt;0", Data!$D$2:$D$66, "AGI", Data!$H$2:$H$66, "&lt;2000")</f>
        <v>#DIV/0!</v>
      </c>
      <c r="H181" s="0" t="n">
        <f aca="false">COUNTIFS(Data!$D$2:$D$66, "AGI", Data!$H$2:$H$66, "&gt;1999", Data!$M$2:$M$66, "&lt;"&amp;'Cumulative distributions'!$A181)/COUNTIFS(Data!$M$2:$M$66, "&gt;0", Data!$D$2:$D$66, "AGI", Data!$H$2:$H$66, "&gt;1999")</f>
        <v>1</v>
      </c>
      <c r="I181" s="0" t="n">
        <f aca="false">COUNTIFS(Data!$D$2:$D$66, "Futurist", Data!$H$2:$H$66, "&lt;2000", Data!$M$2:$M$66, "&lt;"&amp;'Cumulative distributions'!$A181)/COUNTIFS(Data!$M$2:$M$66, "&gt;0", Data!$D$2:$D$66, "Futurist", Data!$H$2:$H$66, "&lt;2000")</f>
        <v>0.75</v>
      </c>
      <c r="J181" s="0" t="n">
        <f aca="false">COUNTIFS(Data!$D$2:$D$66, "Futurist", Data!$H$2:$H$66, "&gt;1999", Data!$M$2:$M$66, "&lt;"&amp;'Cumulative distributions'!$A181)/COUNTIFS(Data!$M$2:$M$66, "&gt;0", Data!$D$2:$D$66, "Futurist", Data!$H$2:$H$66, "&gt;1999")</f>
        <v>0.857142857142857</v>
      </c>
      <c r="K181" s="0" t="n">
        <f aca="false">COUNTIFS(Data!$D$2:$D$66, "Other", Data!$H$2:$H$66, "&lt;2000", Data!$M$2:$M$66, "&lt;"&amp;'Cumulative distributions'!$A181)/COUNTIFS(Data!$M$2:$M$66, "&gt;0", Data!$D$2:$D$66, "Other", Data!$H$2:$H$66, "&lt;2000")</f>
        <v>1</v>
      </c>
      <c r="L181" s="0" t="n">
        <f aca="false">COUNTIFS(Data!$D$2:$D$66, "Other", Data!$H$2:$H$66, "&gt;1999", Data!$M$2:$M$66, "&lt;"&amp;'Cumulative distributions'!$A181)/COUNTIFS(Data!$M$2:$M$66, "&gt;0", Data!$D$2:$D$66, "Other", Data!$H$2:$H$66, "&gt;1999")</f>
        <v>0.8</v>
      </c>
      <c r="N181" s="0" t="n">
        <f aca="false">COUNTIFS(Data!$D$2:$D$66, "AGI", Data!$M$2:$M$66, "&lt;"&amp;'Cumulative distributions'!$A181)/COUNTIFS(Data!$M$2:$M$66, "&gt;0", Data!$D$2:$D$66, "AGI")</f>
        <v>1</v>
      </c>
      <c r="O181" s="0" t="n">
        <f aca="false">COUNTIFS(Data!$D$2:$D$66, "AI", Data!$M$2:$M$66, "&lt;"&amp;'Cumulative distributions'!$A181)/COUNTIFS(Data!$M$2:$M$66, "&gt;0", Data!$D$2:$D$66, "AI")</f>
        <v>0.954545454545455</v>
      </c>
      <c r="P181" s="0" t="n">
        <f aca="false">COUNTIFS(Data!$D$2:$D$66, "Futurist", Data!$M$2:$M$66, "&lt;"&amp;'Cumulative distributions'!$A181)/COUNTIFS(Data!$M$2:$M$66, "&gt;0", Data!$D$2:$D$66, "Futurist")</f>
        <v>0.8</v>
      </c>
      <c r="Q181" s="0" t="n">
        <f aca="false">COUNTIFS(Data!$D$2:$D$66, "Other", Data!$M$2:$M$66, "&lt;"&amp;'Cumulative distributions'!$A181)/COUNTIFS(Data!$M$2:$M$66, "&gt;0", Data!$D$2:$D$66, "Other")</f>
        <v>0.875</v>
      </c>
      <c r="S181" s="0" t="n">
        <f aca="false">COUNTIFS(Data!$H$2:$H$66, "&lt;2000", Data!$M$2:$M$66, "&lt;"&amp;'Cumulative distributions'!$A181)/COUNTIFS(Data!$M$2:$M$66, "&gt;0", Data!$H$2:$H$66, "&lt;2000")</f>
        <v>0.888888888888889</v>
      </c>
      <c r="T181" s="0" t="n">
        <f aca="false">COUNTIFS(Data!$H$2:$H$66, "&gt;1999", Data!$M$2:$M$66, "&lt;"&amp;'Cumulative distributions'!$A181)/COUNTIFS(Data!$M$2:$M$66, "&gt;0", Data!$H$2:$H$66, "&gt;1999")</f>
        <v>0.925</v>
      </c>
      <c r="V181" s="0" t="n">
        <f aca="false">COUNTIFS(Data!$AD$2:$AD$66, 1, Data!$H$2:$H$66, "&gt;1999", Data!$M$2:$M$66, "&lt;"&amp;'Cumulative distributions'!$A181)/COUNTIFS(Data!$M$2:$M$66, "&gt;0", Data!$AD$2:$AD$66, 1, Data!$H$2:$H$66, "&gt;1999")</f>
        <v>0.954545454545455</v>
      </c>
      <c r="W181" s="0" t="n">
        <f aca="false">COUNTIFS(Data!$AD$2:$AD$66, 0, Data!$H$2:$H$66, "&gt;1999", Data!$M$2:$M$66, "&lt;"&amp;'Cumulative distributions'!$A181)/COUNTIFS(Data!$M$2:$M$66, "&gt;0", Data!$AD$2:$AD$66, 0, Data!$H$2:$H$66, "&gt;1999")</f>
        <v>0.909090909090909</v>
      </c>
      <c r="AH181" s="0" t="n">
        <f aca="false">IF(AND(V181&gt;0.1, (NOT(V180&gt;0.1))), A181, AH180)</f>
        <v>2026</v>
      </c>
    </row>
    <row r="182" customFormat="false" ht="12" hidden="false" customHeight="false" outlineLevel="0" collapsed="false">
      <c r="A182" s="0" t="n">
        <v>2140</v>
      </c>
      <c r="B182" s="0" t="n">
        <f aca="false">COUNTIF(Data!$M$2:$M$66, "&lt;" &amp; A182)/COUNT(Data!$M$2:$M$66)</f>
        <v>0.913793103448276</v>
      </c>
      <c r="C182" s="0" t="n">
        <f aca="false">COUNTIF(Data!$L$2:$L$66, "&lt;" &amp; A182)/COUNT(Data!$L$2:$L$66)</f>
        <v>0.905660377358491</v>
      </c>
      <c r="E182" s="0" t="n">
        <f aca="false">COUNTIFS(Data!$D$2:$D$66, "AI", Data!$H$2:$H$66, "&lt;2000", Data!$M$2:$M$66, "&lt;"&amp;'Cumulative distributions'!$A182)/COUNTIFS(Data!$M$2:$M$66, "&gt;0", Data!$D$2:$D$66, "AI", Data!$H$2:$H$66, "&lt;2000")</f>
        <v>1</v>
      </c>
      <c r="F182" s="0" t="n">
        <f aca="false">COUNTIFS(Data!$D$2:$D$66, "AI", Data!$H$2:$H$66, "&gt;1999", Data!$M$2:$M$66, "&lt;"&amp;'Cumulative distributions'!$A182)/COUNTIFS(Data!$M$2:$M$66, "&gt;0", Data!$D$2:$D$66, "AI", Data!$H$2:$H$66, "&gt;1999")</f>
        <v>0.933333333333333</v>
      </c>
      <c r="G182" s="0" t="e">
        <f aca="false">COUNTIFS(Data!$D$2:$D$66, "AGI", Data!$H$2:$H$66, "&lt;2000", Data!$M$2:$M$66, "&lt;"&amp;'Cumulative distributions'!$A182)/COUNTIFS(Data!$M$2:$M$66, "&gt;0", Data!$D$2:$D$66, "AGI", Data!$H$2:$H$66, "&lt;2000")</f>
        <v>#DIV/0!</v>
      </c>
      <c r="H182" s="0" t="n">
        <f aca="false">COUNTIFS(Data!$D$2:$D$66, "AGI", Data!$H$2:$H$66, "&gt;1999", Data!$M$2:$M$66, "&lt;"&amp;'Cumulative distributions'!$A182)/COUNTIFS(Data!$M$2:$M$66, "&gt;0", Data!$D$2:$D$66, "AGI", Data!$H$2:$H$66, "&gt;1999")</f>
        <v>1</v>
      </c>
      <c r="I182" s="0" t="n">
        <f aca="false">COUNTIFS(Data!$D$2:$D$66, "Futurist", Data!$H$2:$H$66, "&lt;2000", Data!$M$2:$M$66, "&lt;"&amp;'Cumulative distributions'!$A182)/COUNTIFS(Data!$M$2:$M$66, "&gt;0", Data!$D$2:$D$66, "Futurist", Data!$H$2:$H$66, "&lt;2000")</f>
        <v>0.75</v>
      </c>
      <c r="J182" s="0" t="n">
        <f aca="false">COUNTIFS(Data!$D$2:$D$66, "Futurist", Data!$H$2:$H$66, "&gt;1999", Data!$M$2:$M$66, "&lt;"&amp;'Cumulative distributions'!$A182)/COUNTIFS(Data!$M$2:$M$66, "&gt;0", Data!$D$2:$D$66, "Futurist", Data!$H$2:$H$66, "&gt;1999")</f>
        <v>0.857142857142857</v>
      </c>
      <c r="K182" s="0" t="n">
        <f aca="false">COUNTIFS(Data!$D$2:$D$66, "Other", Data!$H$2:$H$66, "&lt;2000", Data!$M$2:$M$66, "&lt;"&amp;'Cumulative distributions'!$A182)/COUNTIFS(Data!$M$2:$M$66, "&gt;0", Data!$D$2:$D$66, "Other", Data!$H$2:$H$66, "&lt;2000")</f>
        <v>1</v>
      </c>
      <c r="L182" s="0" t="n">
        <f aca="false">COUNTIFS(Data!$D$2:$D$66, "Other", Data!$H$2:$H$66, "&gt;1999", Data!$M$2:$M$66, "&lt;"&amp;'Cumulative distributions'!$A182)/COUNTIFS(Data!$M$2:$M$66, "&gt;0", Data!$D$2:$D$66, "Other", Data!$H$2:$H$66, "&gt;1999")</f>
        <v>0.8</v>
      </c>
      <c r="N182" s="0" t="n">
        <f aca="false">COUNTIFS(Data!$D$2:$D$66, "AGI", Data!$M$2:$M$66, "&lt;"&amp;'Cumulative distributions'!$A182)/COUNTIFS(Data!$M$2:$M$66, "&gt;0", Data!$D$2:$D$66, "AGI")</f>
        <v>1</v>
      </c>
      <c r="O182" s="0" t="n">
        <f aca="false">COUNTIFS(Data!$D$2:$D$66, "AI", Data!$M$2:$M$66, "&lt;"&amp;'Cumulative distributions'!$A182)/COUNTIFS(Data!$M$2:$M$66, "&gt;0", Data!$D$2:$D$66, "AI")</f>
        <v>0.954545454545455</v>
      </c>
      <c r="P182" s="0" t="n">
        <f aca="false">COUNTIFS(Data!$D$2:$D$66, "Futurist", Data!$M$2:$M$66, "&lt;"&amp;'Cumulative distributions'!$A182)/COUNTIFS(Data!$M$2:$M$66, "&gt;0", Data!$D$2:$D$66, "Futurist")</f>
        <v>0.8</v>
      </c>
      <c r="Q182" s="0" t="n">
        <f aca="false">COUNTIFS(Data!$D$2:$D$66, "Other", Data!$M$2:$M$66, "&lt;"&amp;'Cumulative distributions'!$A182)/COUNTIFS(Data!$M$2:$M$66, "&gt;0", Data!$D$2:$D$66, "Other")</f>
        <v>0.875</v>
      </c>
      <c r="S182" s="0" t="n">
        <f aca="false">COUNTIFS(Data!$H$2:$H$66, "&lt;2000", Data!$M$2:$M$66, "&lt;"&amp;'Cumulative distributions'!$A182)/COUNTIFS(Data!$M$2:$M$66, "&gt;0", Data!$H$2:$H$66, "&lt;2000")</f>
        <v>0.888888888888889</v>
      </c>
      <c r="T182" s="0" t="n">
        <f aca="false">COUNTIFS(Data!$H$2:$H$66, "&gt;1999", Data!$M$2:$M$66, "&lt;"&amp;'Cumulative distributions'!$A182)/COUNTIFS(Data!$M$2:$M$66, "&gt;0", Data!$H$2:$H$66, "&gt;1999")</f>
        <v>0.925</v>
      </c>
      <c r="V182" s="0" t="n">
        <f aca="false">COUNTIFS(Data!$AD$2:$AD$66, 1, Data!$H$2:$H$66, "&gt;1999", Data!$M$2:$M$66, "&lt;"&amp;'Cumulative distributions'!$A182)/COUNTIFS(Data!$M$2:$M$66, "&gt;0", Data!$AD$2:$AD$66, 1, Data!$H$2:$H$66, "&gt;1999")</f>
        <v>0.954545454545455</v>
      </c>
      <c r="W182" s="0" t="n">
        <f aca="false">COUNTIFS(Data!$AD$2:$AD$66, 0, Data!$H$2:$H$66, "&gt;1999", Data!$M$2:$M$66, "&lt;"&amp;'Cumulative distributions'!$A182)/COUNTIFS(Data!$M$2:$M$66, "&gt;0", Data!$AD$2:$AD$66, 0, Data!$H$2:$H$66, "&gt;1999")</f>
        <v>0.909090909090909</v>
      </c>
      <c r="AH182" s="0" t="n">
        <f aca="false">IF(AND(V182&gt;0.1, (NOT(V181&gt;0.1))), A182, AH181)</f>
        <v>2026</v>
      </c>
    </row>
    <row r="183" customFormat="false" ht="12" hidden="false" customHeight="false" outlineLevel="0" collapsed="false">
      <c r="A183" s="0" t="n">
        <v>2141</v>
      </c>
      <c r="B183" s="0" t="n">
        <f aca="false">COUNTIF(Data!$M$2:$M$66, "&lt;" &amp; A183)/COUNT(Data!$M$2:$M$66)</f>
        <v>0.913793103448276</v>
      </c>
      <c r="C183" s="0" t="n">
        <f aca="false">COUNTIF(Data!$L$2:$L$66, "&lt;" &amp; A183)/COUNT(Data!$L$2:$L$66)</f>
        <v>0.905660377358491</v>
      </c>
      <c r="E183" s="0" t="n">
        <f aca="false">COUNTIFS(Data!$D$2:$D$66, "AI", Data!$H$2:$H$66, "&lt;2000", Data!$M$2:$M$66, "&lt;"&amp;'Cumulative distributions'!$A183)/COUNTIFS(Data!$M$2:$M$66, "&gt;0", Data!$D$2:$D$66, "AI", Data!$H$2:$H$66, "&lt;2000")</f>
        <v>1</v>
      </c>
      <c r="F183" s="0" t="n">
        <f aca="false">COUNTIFS(Data!$D$2:$D$66, "AI", Data!$H$2:$H$66, "&gt;1999", Data!$M$2:$M$66, "&lt;"&amp;'Cumulative distributions'!$A183)/COUNTIFS(Data!$M$2:$M$66, "&gt;0", Data!$D$2:$D$66, "AI", Data!$H$2:$H$66, "&gt;1999")</f>
        <v>0.933333333333333</v>
      </c>
      <c r="G183" s="0" t="e">
        <f aca="false">COUNTIFS(Data!$D$2:$D$66, "AGI", Data!$H$2:$H$66, "&lt;2000", Data!$M$2:$M$66, "&lt;"&amp;'Cumulative distributions'!$A183)/COUNTIFS(Data!$M$2:$M$66, "&gt;0", Data!$D$2:$D$66, "AGI", Data!$H$2:$H$66, "&lt;2000")</f>
        <v>#DIV/0!</v>
      </c>
      <c r="H183" s="0" t="n">
        <f aca="false">COUNTIFS(Data!$D$2:$D$66, "AGI", Data!$H$2:$H$66, "&gt;1999", Data!$M$2:$M$66, "&lt;"&amp;'Cumulative distributions'!$A183)/COUNTIFS(Data!$M$2:$M$66, "&gt;0", Data!$D$2:$D$66, "AGI", Data!$H$2:$H$66, "&gt;1999")</f>
        <v>1</v>
      </c>
      <c r="I183" s="0" t="n">
        <f aca="false">COUNTIFS(Data!$D$2:$D$66, "Futurist", Data!$H$2:$H$66, "&lt;2000", Data!$M$2:$M$66, "&lt;"&amp;'Cumulative distributions'!$A183)/COUNTIFS(Data!$M$2:$M$66, "&gt;0", Data!$D$2:$D$66, "Futurist", Data!$H$2:$H$66, "&lt;2000")</f>
        <v>0.75</v>
      </c>
      <c r="J183" s="0" t="n">
        <f aca="false">COUNTIFS(Data!$D$2:$D$66, "Futurist", Data!$H$2:$H$66, "&gt;1999", Data!$M$2:$M$66, "&lt;"&amp;'Cumulative distributions'!$A183)/COUNTIFS(Data!$M$2:$M$66, "&gt;0", Data!$D$2:$D$66, "Futurist", Data!$H$2:$H$66, "&gt;1999")</f>
        <v>0.857142857142857</v>
      </c>
      <c r="K183" s="0" t="n">
        <f aca="false">COUNTIFS(Data!$D$2:$D$66, "Other", Data!$H$2:$H$66, "&lt;2000", Data!$M$2:$M$66, "&lt;"&amp;'Cumulative distributions'!$A183)/COUNTIFS(Data!$M$2:$M$66, "&gt;0", Data!$D$2:$D$66, "Other", Data!$H$2:$H$66, "&lt;2000")</f>
        <v>1</v>
      </c>
      <c r="L183" s="0" t="n">
        <f aca="false">COUNTIFS(Data!$D$2:$D$66, "Other", Data!$H$2:$H$66, "&gt;1999", Data!$M$2:$M$66, "&lt;"&amp;'Cumulative distributions'!$A183)/COUNTIFS(Data!$M$2:$M$66, "&gt;0", Data!$D$2:$D$66, "Other", Data!$H$2:$H$66, "&gt;1999")</f>
        <v>0.8</v>
      </c>
      <c r="N183" s="0" t="n">
        <f aca="false">COUNTIFS(Data!$D$2:$D$66, "AGI", Data!$M$2:$M$66, "&lt;"&amp;'Cumulative distributions'!$A183)/COUNTIFS(Data!$M$2:$M$66, "&gt;0", Data!$D$2:$D$66, "AGI")</f>
        <v>1</v>
      </c>
      <c r="O183" s="0" t="n">
        <f aca="false">COUNTIFS(Data!$D$2:$D$66, "AI", Data!$M$2:$M$66, "&lt;"&amp;'Cumulative distributions'!$A183)/COUNTIFS(Data!$M$2:$M$66, "&gt;0", Data!$D$2:$D$66, "AI")</f>
        <v>0.954545454545455</v>
      </c>
      <c r="P183" s="0" t="n">
        <f aca="false">COUNTIFS(Data!$D$2:$D$66, "Futurist", Data!$M$2:$M$66, "&lt;"&amp;'Cumulative distributions'!$A183)/COUNTIFS(Data!$M$2:$M$66, "&gt;0", Data!$D$2:$D$66, "Futurist")</f>
        <v>0.8</v>
      </c>
      <c r="Q183" s="0" t="n">
        <f aca="false">COUNTIFS(Data!$D$2:$D$66, "Other", Data!$M$2:$M$66, "&lt;"&amp;'Cumulative distributions'!$A183)/COUNTIFS(Data!$M$2:$M$66, "&gt;0", Data!$D$2:$D$66, "Other")</f>
        <v>0.875</v>
      </c>
      <c r="S183" s="0" t="n">
        <f aca="false">COUNTIFS(Data!$H$2:$H$66, "&lt;2000", Data!$M$2:$M$66, "&lt;"&amp;'Cumulative distributions'!$A183)/COUNTIFS(Data!$M$2:$M$66, "&gt;0", Data!$H$2:$H$66, "&lt;2000")</f>
        <v>0.888888888888889</v>
      </c>
      <c r="T183" s="0" t="n">
        <f aca="false">COUNTIFS(Data!$H$2:$H$66, "&gt;1999", Data!$M$2:$M$66, "&lt;"&amp;'Cumulative distributions'!$A183)/COUNTIFS(Data!$M$2:$M$66, "&gt;0", Data!$H$2:$H$66, "&gt;1999")</f>
        <v>0.925</v>
      </c>
      <c r="V183" s="0" t="n">
        <f aca="false">COUNTIFS(Data!$AD$2:$AD$66, 1, Data!$H$2:$H$66, "&gt;1999", Data!$M$2:$M$66, "&lt;"&amp;'Cumulative distributions'!$A183)/COUNTIFS(Data!$M$2:$M$66, "&gt;0", Data!$AD$2:$AD$66, 1, Data!$H$2:$H$66, "&gt;1999")</f>
        <v>0.954545454545455</v>
      </c>
      <c r="W183" s="0" t="n">
        <f aca="false">COUNTIFS(Data!$AD$2:$AD$66, 0, Data!$H$2:$H$66, "&gt;1999", Data!$M$2:$M$66, "&lt;"&amp;'Cumulative distributions'!$A183)/COUNTIFS(Data!$M$2:$M$66, "&gt;0", Data!$AD$2:$AD$66, 0, Data!$H$2:$H$66, "&gt;1999")</f>
        <v>0.909090909090909</v>
      </c>
      <c r="AH183" s="0" t="n">
        <f aca="false">IF(AND(V183&gt;0.1, (NOT(V182&gt;0.1))), A183, AH182)</f>
        <v>2026</v>
      </c>
    </row>
    <row r="184" customFormat="false" ht="12" hidden="false" customHeight="false" outlineLevel="0" collapsed="false">
      <c r="A184" s="0" t="n">
        <v>2142</v>
      </c>
      <c r="B184" s="0" t="n">
        <f aca="false">COUNTIF(Data!$M$2:$M$66, "&lt;" &amp; A184)/COUNT(Data!$M$2:$M$66)</f>
        <v>0.913793103448276</v>
      </c>
      <c r="C184" s="0" t="n">
        <f aca="false">COUNTIF(Data!$L$2:$L$66, "&lt;" &amp; A184)/COUNT(Data!$L$2:$L$66)</f>
        <v>0.905660377358491</v>
      </c>
      <c r="E184" s="0" t="n">
        <f aca="false">COUNTIFS(Data!$D$2:$D$66, "AI", Data!$H$2:$H$66, "&lt;2000", Data!$M$2:$M$66, "&lt;"&amp;'Cumulative distributions'!$A184)/COUNTIFS(Data!$M$2:$M$66, "&gt;0", Data!$D$2:$D$66, "AI", Data!$H$2:$H$66, "&lt;2000")</f>
        <v>1</v>
      </c>
      <c r="F184" s="0" t="n">
        <f aca="false">COUNTIFS(Data!$D$2:$D$66, "AI", Data!$H$2:$H$66, "&gt;1999", Data!$M$2:$M$66, "&lt;"&amp;'Cumulative distributions'!$A184)/COUNTIFS(Data!$M$2:$M$66, "&gt;0", Data!$D$2:$D$66, "AI", Data!$H$2:$H$66, "&gt;1999")</f>
        <v>0.933333333333333</v>
      </c>
      <c r="G184" s="0" t="e">
        <f aca="false">COUNTIFS(Data!$D$2:$D$66, "AGI", Data!$H$2:$H$66, "&lt;2000", Data!$M$2:$M$66, "&lt;"&amp;'Cumulative distributions'!$A184)/COUNTIFS(Data!$M$2:$M$66, "&gt;0", Data!$D$2:$D$66, "AGI", Data!$H$2:$H$66, "&lt;2000")</f>
        <v>#DIV/0!</v>
      </c>
      <c r="H184" s="0" t="n">
        <f aca="false">COUNTIFS(Data!$D$2:$D$66, "AGI", Data!$H$2:$H$66, "&gt;1999", Data!$M$2:$M$66, "&lt;"&amp;'Cumulative distributions'!$A184)/COUNTIFS(Data!$M$2:$M$66, "&gt;0", Data!$D$2:$D$66, "AGI", Data!$H$2:$H$66, "&gt;1999")</f>
        <v>1</v>
      </c>
      <c r="I184" s="0" t="n">
        <f aca="false">COUNTIFS(Data!$D$2:$D$66, "Futurist", Data!$H$2:$H$66, "&lt;2000", Data!$M$2:$M$66, "&lt;"&amp;'Cumulative distributions'!$A184)/COUNTIFS(Data!$M$2:$M$66, "&gt;0", Data!$D$2:$D$66, "Futurist", Data!$H$2:$H$66, "&lt;2000")</f>
        <v>0.75</v>
      </c>
      <c r="J184" s="0" t="n">
        <f aca="false">COUNTIFS(Data!$D$2:$D$66, "Futurist", Data!$H$2:$H$66, "&gt;1999", Data!$M$2:$M$66, "&lt;"&amp;'Cumulative distributions'!$A184)/COUNTIFS(Data!$M$2:$M$66, "&gt;0", Data!$D$2:$D$66, "Futurist", Data!$H$2:$H$66, "&gt;1999")</f>
        <v>0.857142857142857</v>
      </c>
      <c r="K184" s="0" t="n">
        <f aca="false">COUNTIFS(Data!$D$2:$D$66, "Other", Data!$H$2:$H$66, "&lt;2000", Data!$M$2:$M$66, "&lt;"&amp;'Cumulative distributions'!$A184)/COUNTIFS(Data!$M$2:$M$66, "&gt;0", Data!$D$2:$D$66, "Other", Data!$H$2:$H$66, "&lt;2000")</f>
        <v>1</v>
      </c>
      <c r="L184" s="0" t="n">
        <f aca="false">COUNTIFS(Data!$D$2:$D$66, "Other", Data!$H$2:$H$66, "&gt;1999", Data!$M$2:$M$66, "&lt;"&amp;'Cumulative distributions'!$A184)/COUNTIFS(Data!$M$2:$M$66, "&gt;0", Data!$D$2:$D$66, "Other", Data!$H$2:$H$66, "&gt;1999")</f>
        <v>0.8</v>
      </c>
      <c r="N184" s="0" t="n">
        <f aca="false">COUNTIFS(Data!$D$2:$D$66, "AGI", Data!$M$2:$M$66, "&lt;"&amp;'Cumulative distributions'!$A184)/COUNTIFS(Data!$M$2:$M$66, "&gt;0", Data!$D$2:$D$66, "AGI")</f>
        <v>1</v>
      </c>
      <c r="O184" s="0" t="n">
        <f aca="false">COUNTIFS(Data!$D$2:$D$66, "AI", Data!$M$2:$M$66, "&lt;"&amp;'Cumulative distributions'!$A184)/COUNTIFS(Data!$M$2:$M$66, "&gt;0", Data!$D$2:$D$66, "AI")</f>
        <v>0.954545454545455</v>
      </c>
      <c r="P184" s="0" t="n">
        <f aca="false">COUNTIFS(Data!$D$2:$D$66, "Futurist", Data!$M$2:$M$66, "&lt;"&amp;'Cumulative distributions'!$A184)/COUNTIFS(Data!$M$2:$M$66, "&gt;0", Data!$D$2:$D$66, "Futurist")</f>
        <v>0.8</v>
      </c>
      <c r="Q184" s="0" t="n">
        <f aca="false">COUNTIFS(Data!$D$2:$D$66, "Other", Data!$M$2:$M$66, "&lt;"&amp;'Cumulative distributions'!$A184)/COUNTIFS(Data!$M$2:$M$66, "&gt;0", Data!$D$2:$D$66, "Other")</f>
        <v>0.875</v>
      </c>
      <c r="S184" s="0" t="n">
        <f aca="false">COUNTIFS(Data!$H$2:$H$66, "&lt;2000", Data!$M$2:$M$66, "&lt;"&amp;'Cumulative distributions'!$A184)/COUNTIFS(Data!$M$2:$M$66, "&gt;0", Data!$H$2:$H$66, "&lt;2000")</f>
        <v>0.888888888888889</v>
      </c>
      <c r="T184" s="0" t="n">
        <f aca="false">COUNTIFS(Data!$H$2:$H$66, "&gt;1999", Data!$M$2:$M$66, "&lt;"&amp;'Cumulative distributions'!$A184)/COUNTIFS(Data!$M$2:$M$66, "&gt;0", Data!$H$2:$H$66, "&gt;1999")</f>
        <v>0.925</v>
      </c>
      <c r="V184" s="0" t="n">
        <f aca="false">COUNTIFS(Data!$AD$2:$AD$66, 1, Data!$H$2:$H$66, "&gt;1999", Data!$M$2:$M$66, "&lt;"&amp;'Cumulative distributions'!$A184)/COUNTIFS(Data!$M$2:$M$66, "&gt;0", Data!$AD$2:$AD$66, 1, Data!$H$2:$H$66, "&gt;1999")</f>
        <v>0.954545454545455</v>
      </c>
      <c r="W184" s="0" t="n">
        <f aca="false">COUNTIFS(Data!$AD$2:$AD$66, 0, Data!$H$2:$H$66, "&gt;1999", Data!$M$2:$M$66, "&lt;"&amp;'Cumulative distributions'!$A184)/COUNTIFS(Data!$M$2:$M$66, "&gt;0", Data!$AD$2:$AD$66, 0, Data!$H$2:$H$66, "&gt;1999")</f>
        <v>0.909090909090909</v>
      </c>
      <c r="AH184" s="0" t="n">
        <f aca="false">IF(AND(V184&gt;0.1, (NOT(V183&gt;0.1))), A184, AH183)</f>
        <v>2026</v>
      </c>
    </row>
    <row r="185" customFormat="false" ht="12" hidden="false" customHeight="false" outlineLevel="0" collapsed="false">
      <c r="A185" s="0" t="n">
        <v>2143</v>
      </c>
      <c r="B185" s="0" t="n">
        <f aca="false">COUNTIF(Data!$M$2:$M$66, "&lt;" &amp; A185)/COUNT(Data!$M$2:$M$66)</f>
        <v>0.913793103448276</v>
      </c>
      <c r="C185" s="0" t="n">
        <f aca="false">COUNTIF(Data!$L$2:$L$66, "&lt;" &amp; A185)/COUNT(Data!$L$2:$L$66)</f>
        <v>0.905660377358491</v>
      </c>
      <c r="E185" s="0" t="n">
        <f aca="false">COUNTIFS(Data!$D$2:$D$66, "AI", Data!$H$2:$H$66, "&lt;2000", Data!$M$2:$M$66, "&lt;"&amp;'Cumulative distributions'!$A185)/COUNTIFS(Data!$M$2:$M$66, "&gt;0", Data!$D$2:$D$66, "AI", Data!$H$2:$H$66, "&lt;2000")</f>
        <v>1</v>
      </c>
      <c r="F185" s="0" t="n">
        <f aca="false">COUNTIFS(Data!$D$2:$D$66, "AI", Data!$H$2:$H$66, "&gt;1999", Data!$M$2:$M$66, "&lt;"&amp;'Cumulative distributions'!$A185)/COUNTIFS(Data!$M$2:$M$66, "&gt;0", Data!$D$2:$D$66, "AI", Data!$H$2:$H$66, "&gt;1999")</f>
        <v>0.933333333333333</v>
      </c>
      <c r="G185" s="0" t="e">
        <f aca="false">COUNTIFS(Data!$D$2:$D$66, "AGI", Data!$H$2:$H$66, "&lt;2000", Data!$M$2:$M$66, "&lt;"&amp;'Cumulative distributions'!$A185)/COUNTIFS(Data!$M$2:$M$66, "&gt;0", Data!$D$2:$D$66, "AGI", Data!$H$2:$H$66, "&lt;2000")</f>
        <v>#DIV/0!</v>
      </c>
      <c r="H185" s="0" t="n">
        <f aca="false">COUNTIFS(Data!$D$2:$D$66, "AGI", Data!$H$2:$H$66, "&gt;1999", Data!$M$2:$M$66, "&lt;"&amp;'Cumulative distributions'!$A185)/COUNTIFS(Data!$M$2:$M$66, "&gt;0", Data!$D$2:$D$66, "AGI", Data!$H$2:$H$66, "&gt;1999")</f>
        <v>1</v>
      </c>
      <c r="I185" s="0" t="n">
        <f aca="false">COUNTIFS(Data!$D$2:$D$66, "Futurist", Data!$H$2:$H$66, "&lt;2000", Data!$M$2:$M$66, "&lt;"&amp;'Cumulative distributions'!$A185)/COUNTIFS(Data!$M$2:$M$66, "&gt;0", Data!$D$2:$D$66, "Futurist", Data!$H$2:$H$66, "&lt;2000")</f>
        <v>0.75</v>
      </c>
      <c r="J185" s="0" t="n">
        <f aca="false">COUNTIFS(Data!$D$2:$D$66, "Futurist", Data!$H$2:$H$66, "&gt;1999", Data!$M$2:$M$66, "&lt;"&amp;'Cumulative distributions'!$A185)/COUNTIFS(Data!$M$2:$M$66, "&gt;0", Data!$D$2:$D$66, "Futurist", Data!$H$2:$H$66, "&gt;1999")</f>
        <v>0.857142857142857</v>
      </c>
      <c r="K185" s="0" t="n">
        <f aca="false">COUNTIFS(Data!$D$2:$D$66, "Other", Data!$H$2:$H$66, "&lt;2000", Data!$M$2:$M$66, "&lt;"&amp;'Cumulative distributions'!$A185)/COUNTIFS(Data!$M$2:$M$66, "&gt;0", Data!$D$2:$D$66, "Other", Data!$H$2:$H$66, "&lt;2000")</f>
        <v>1</v>
      </c>
      <c r="L185" s="0" t="n">
        <f aca="false">COUNTIFS(Data!$D$2:$D$66, "Other", Data!$H$2:$H$66, "&gt;1999", Data!$M$2:$M$66, "&lt;"&amp;'Cumulative distributions'!$A185)/COUNTIFS(Data!$M$2:$M$66, "&gt;0", Data!$D$2:$D$66, "Other", Data!$H$2:$H$66, "&gt;1999")</f>
        <v>0.8</v>
      </c>
      <c r="N185" s="0" t="n">
        <f aca="false">COUNTIFS(Data!$D$2:$D$66, "AGI", Data!$M$2:$M$66, "&lt;"&amp;'Cumulative distributions'!$A185)/COUNTIFS(Data!$M$2:$M$66, "&gt;0", Data!$D$2:$D$66, "AGI")</f>
        <v>1</v>
      </c>
      <c r="O185" s="0" t="n">
        <f aca="false">COUNTIFS(Data!$D$2:$D$66, "AI", Data!$M$2:$M$66, "&lt;"&amp;'Cumulative distributions'!$A185)/COUNTIFS(Data!$M$2:$M$66, "&gt;0", Data!$D$2:$D$66, "AI")</f>
        <v>0.954545454545455</v>
      </c>
      <c r="P185" s="0" t="n">
        <f aca="false">COUNTIFS(Data!$D$2:$D$66, "Futurist", Data!$M$2:$M$66, "&lt;"&amp;'Cumulative distributions'!$A185)/COUNTIFS(Data!$M$2:$M$66, "&gt;0", Data!$D$2:$D$66, "Futurist")</f>
        <v>0.8</v>
      </c>
      <c r="Q185" s="0" t="n">
        <f aca="false">COUNTIFS(Data!$D$2:$D$66, "Other", Data!$M$2:$M$66, "&lt;"&amp;'Cumulative distributions'!$A185)/COUNTIFS(Data!$M$2:$M$66, "&gt;0", Data!$D$2:$D$66, "Other")</f>
        <v>0.875</v>
      </c>
      <c r="S185" s="0" t="n">
        <f aca="false">COUNTIFS(Data!$H$2:$H$66, "&lt;2000", Data!$M$2:$M$66, "&lt;"&amp;'Cumulative distributions'!$A185)/COUNTIFS(Data!$M$2:$M$66, "&gt;0", Data!$H$2:$H$66, "&lt;2000")</f>
        <v>0.888888888888889</v>
      </c>
      <c r="T185" s="0" t="n">
        <f aca="false">COUNTIFS(Data!$H$2:$H$66, "&gt;1999", Data!$M$2:$M$66, "&lt;"&amp;'Cumulative distributions'!$A185)/COUNTIFS(Data!$M$2:$M$66, "&gt;0", Data!$H$2:$H$66, "&gt;1999")</f>
        <v>0.925</v>
      </c>
      <c r="V185" s="0" t="n">
        <f aca="false">COUNTIFS(Data!$AD$2:$AD$66, 1, Data!$H$2:$H$66, "&gt;1999", Data!$M$2:$M$66, "&lt;"&amp;'Cumulative distributions'!$A185)/COUNTIFS(Data!$M$2:$M$66, "&gt;0", Data!$AD$2:$AD$66, 1, Data!$H$2:$H$66, "&gt;1999")</f>
        <v>0.954545454545455</v>
      </c>
      <c r="W185" s="0" t="n">
        <f aca="false">COUNTIFS(Data!$AD$2:$AD$66, 0, Data!$H$2:$H$66, "&gt;1999", Data!$M$2:$M$66, "&lt;"&amp;'Cumulative distributions'!$A185)/COUNTIFS(Data!$M$2:$M$66, "&gt;0", Data!$AD$2:$AD$66, 0, Data!$H$2:$H$66, "&gt;1999")</f>
        <v>0.909090909090909</v>
      </c>
      <c r="AH185" s="0" t="n">
        <f aca="false">IF(AND(V185&gt;0.1, (NOT(V184&gt;0.1))), A185, AH184)</f>
        <v>2026</v>
      </c>
    </row>
    <row r="186" customFormat="false" ht="12" hidden="false" customHeight="false" outlineLevel="0" collapsed="false">
      <c r="A186" s="0" t="n">
        <v>2144</v>
      </c>
      <c r="B186" s="0" t="n">
        <f aca="false">COUNTIF(Data!$M$2:$M$66, "&lt;" &amp; A186)/COUNT(Data!$M$2:$M$66)</f>
        <v>0.913793103448276</v>
      </c>
      <c r="C186" s="0" t="n">
        <f aca="false">COUNTIF(Data!$L$2:$L$66, "&lt;" &amp; A186)/COUNT(Data!$L$2:$L$66)</f>
        <v>0.905660377358491</v>
      </c>
      <c r="E186" s="0" t="n">
        <f aca="false">COUNTIFS(Data!$D$2:$D$66, "AI", Data!$H$2:$H$66, "&lt;2000", Data!$M$2:$M$66, "&lt;"&amp;'Cumulative distributions'!$A186)/COUNTIFS(Data!$M$2:$M$66, "&gt;0", Data!$D$2:$D$66, "AI", Data!$H$2:$H$66, "&lt;2000")</f>
        <v>1</v>
      </c>
      <c r="F186" s="0" t="n">
        <f aca="false">COUNTIFS(Data!$D$2:$D$66, "AI", Data!$H$2:$H$66, "&gt;1999", Data!$M$2:$M$66, "&lt;"&amp;'Cumulative distributions'!$A186)/COUNTIFS(Data!$M$2:$M$66, "&gt;0", Data!$D$2:$D$66, "AI", Data!$H$2:$H$66, "&gt;1999")</f>
        <v>0.933333333333333</v>
      </c>
      <c r="G186" s="0" t="e">
        <f aca="false">COUNTIFS(Data!$D$2:$D$66, "AGI", Data!$H$2:$H$66, "&lt;2000", Data!$M$2:$M$66, "&lt;"&amp;'Cumulative distributions'!$A186)/COUNTIFS(Data!$M$2:$M$66, "&gt;0", Data!$D$2:$D$66, "AGI", Data!$H$2:$H$66, "&lt;2000")</f>
        <v>#DIV/0!</v>
      </c>
      <c r="H186" s="0" t="n">
        <f aca="false">COUNTIFS(Data!$D$2:$D$66, "AGI", Data!$H$2:$H$66, "&gt;1999", Data!$M$2:$M$66, "&lt;"&amp;'Cumulative distributions'!$A186)/COUNTIFS(Data!$M$2:$M$66, "&gt;0", Data!$D$2:$D$66, "AGI", Data!$H$2:$H$66, "&gt;1999")</f>
        <v>1</v>
      </c>
      <c r="I186" s="0" t="n">
        <f aca="false">COUNTIFS(Data!$D$2:$D$66, "Futurist", Data!$H$2:$H$66, "&lt;2000", Data!$M$2:$M$66, "&lt;"&amp;'Cumulative distributions'!$A186)/COUNTIFS(Data!$M$2:$M$66, "&gt;0", Data!$D$2:$D$66, "Futurist", Data!$H$2:$H$66, "&lt;2000")</f>
        <v>0.75</v>
      </c>
      <c r="J186" s="0" t="n">
        <f aca="false">COUNTIFS(Data!$D$2:$D$66, "Futurist", Data!$H$2:$H$66, "&gt;1999", Data!$M$2:$M$66, "&lt;"&amp;'Cumulative distributions'!$A186)/COUNTIFS(Data!$M$2:$M$66, "&gt;0", Data!$D$2:$D$66, "Futurist", Data!$H$2:$H$66, "&gt;1999")</f>
        <v>0.857142857142857</v>
      </c>
      <c r="K186" s="0" t="n">
        <f aca="false">COUNTIFS(Data!$D$2:$D$66, "Other", Data!$H$2:$H$66, "&lt;2000", Data!$M$2:$M$66, "&lt;"&amp;'Cumulative distributions'!$A186)/COUNTIFS(Data!$M$2:$M$66, "&gt;0", Data!$D$2:$D$66, "Other", Data!$H$2:$H$66, "&lt;2000")</f>
        <v>1</v>
      </c>
      <c r="L186" s="0" t="n">
        <f aca="false">COUNTIFS(Data!$D$2:$D$66, "Other", Data!$H$2:$H$66, "&gt;1999", Data!$M$2:$M$66, "&lt;"&amp;'Cumulative distributions'!$A186)/COUNTIFS(Data!$M$2:$M$66, "&gt;0", Data!$D$2:$D$66, "Other", Data!$H$2:$H$66, "&gt;1999")</f>
        <v>0.8</v>
      </c>
      <c r="N186" s="0" t="n">
        <f aca="false">COUNTIFS(Data!$D$2:$D$66, "AGI", Data!$M$2:$M$66, "&lt;"&amp;'Cumulative distributions'!$A186)/COUNTIFS(Data!$M$2:$M$66, "&gt;0", Data!$D$2:$D$66, "AGI")</f>
        <v>1</v>
      </c>
      <c r="O186" s="0" t="n">
        <f aca="false">COUNTIFS(Data!$D$2:$D$66, "AI", Data!$M$2:$M$66, "&lt;"&amp;'Cumulative distributions'!$A186)/COUNTIFS(Data!$M$2:$M$66, "&gt;0", Data!$D$2:$D$66, "AI")</f>
        <v>0.954545454545455</v>
      </c>
      <c r="P186" s="0" t="n">
        <f aca="false">COUNTIFS(Data!$D$2:$D$66, "Futurist", Data!$M$2:$M$66, "&lt;"&amp;'Cumulative distributions'!$A186)/COUNTIFS(Data!$M$2:$M$66, "&gt;0", Data!$D$2:$D$66, "Futurist")</f>
        <v>0.8</v>
      </c>
      <c r="Q186" s="0" t="n">
        <f aca="false">COUNTIFS(Data!$D$2:$D$66, "Other", Data!$M$2:$M$66, "&lt;"&amp;'Cumulative distributions'!$A186)/COUNTIFS(Data!$M$2:$M$66, "&gt;0", Data!$D$2:$D$66, "Other")</f>
        <v>0.875</v>
      </c>
      <c r="S186" s="0" t="n">
        <f aca="false">COUNTIFS(Data!$H$2:$H$66, "&lt;2000", Data!$M$2:$M$66, "&lt;"&amp;'Cumulative distributions'!$A186)/COUNTIFS(Data!$M$2:$M$66, "&gt;0", Data!$H$2:$H$66, "&lt;2000")</f>
        <v>0.888888888888889</v>
      </c>
      <c r="T186" s="0" t="n">
        <f aca="false">COUNTIFS(Data!$H$2:$H$66, "&gt;1999", Data!$M$2:$M$66, "&lt;"&amp;'Cumulative distributions'!$A186)/COUNTIFS(Data!$M$2:$M$66, "&gt;0", Data!$H$2:$H$66, "&gt;1999")</f>
        <v>0.925</v>
      </c>
      <c r="V186" s="0" t="n">
        <f aca="false">COUNTIFS(Data!$AD$2:$AD$66, 1, Data!$H$2:$H$66, "&gt;1999", Data!$M$2:$M$66, "&lt;"&amp;'Cumulative distributions'!$A186)/COUNTIFS(Data!$M$2:$M$66, "&gt;0", Data!$AD$2:$AD$66, 1, Data!$H$2:$H$66, "&gt;1999")</f>
        <v>0.954545454545455</v>
      </c>
      <c r="W186" s="0" t="n">
        <f aca="false">COUNTIFS(Data!$AD$2:$AD$66, 0, Data!$H$2:$H$66, "&gt;1999", Data!$M$2:$M$66, "&lt;"&amp;'Cumulative distributions'!$A186)/COUNTIFS(Data!$M$2:$M$66, "&gt;0", Data!$AD$2:$AD$66, 0, Data!$H$2:$H$66, "&gt;1999")</f>
        <v>0.909090909090909</v>
      </c>
      <c r="AH186" s="0" t="n">
        <f aca="false">IF(AND(V186&gt;0.1, (NOT(V185&gt;0.1))), A186, AH185)</f>
        <v>2026</v>
      </c>
    </row>
    <row r="187" customFormat="false" ht="12" hidden="false" customHeight="false" outlineLevel="0" collapsed="false">
      <c r="A187" s="0" t="n">
        <v>2145</v>
      </c>
      <c r="B187" s="0" t="n">
        <f aca="false">COUNTIF(Data!$M$2:$M$66, "&lt;" &amp; A187)/COUNT(Data!$M$2:$M$66)</f>
        <v>0.913793103448276</v>
      </c>
      <c r="C187" s="0" t="n">
        <f aca="false">COUNTIF(Data!$L$2:$L$66, "&lt;" &amp; A187)/COUNT(Data!$L$2:$L$66)</f>
        <v>0.905660377358491</v>
      </c>
      <c r="E187" s="0" t="n">
        <f aca="false">COUNTIFS(Data!$D$2:$D$66, "AI", Data!$H$2:$H$66, "&lt;2000", Data!$M$2:$M$66, "&lt;"&amp;'Cumulative distributions'!$A187)/COUNTIFS(Data!$M$2:$M$66, "&gt;0", Data!$D$2:$D$66, "AI", Data!$H$2:$H$66, "&lt;2000")</f>
        <v>1</v>
      </c>
      <c r="F187" s="0" t="n">
        <f aca="false">COUNTIFS(Data!$D$2:$D$66, "AI", Data!$H$2:$H$66, "&gt;1999", Data!$M$2:$M$66, "&lt;"&amp;'Cumulative distributions'!$A187)/COUNTIFS(Data!$M$2:$M$66, "&gt;0", Data!$D$2:$D$66, "AI", Data!$H$2:$H$66, "&gt;1999")</f>
        <v>0.933333333333333</v>
      </c>
      <c r="G187" s="0" t="e">
        <f aca="false">COUNTIFS(Data!$D$2:$D$66, "AGI", Data!$H$2:$H$66, "&lt;2000", Data!$M$2:$M$66, "&lt;"&amp;'Cumulative distributions'!$A187)/COUNTIFS(Data!$M$2:$M$66, "&gt;0", Data!$D$2:$D$66, "AGI", Data!$H$2:$H$66, "&lt;2000")</f>
        <v>#DIV/0!</v>
      </c>
      <c r="H187" s="0" t="n">
        <f aca="false">COUNTIFS(Data!$D$2:$D$66, "AGI", Data!$H$2:$H$66, "&gt;1999", Data!$M$2:$M$66, "&lt;"&amp;'Cumulative distributions'!$A187)/COUNTIFS(Data!$M$2:$M$66, "&gt;0", Data!$D$2:$D$66, "AGI", Data!$H$2:$H$66, "&gt;1999")</f>
        <v>1</v>
      </c>
      <c r="I187" s="0" t="n">
        <f aca="false">COUNTIFS(Data!$D$2:$D$66, "Futurist", Data!$H$2:$H$66, "&lt;2000", Data!$M$2:$M$66, "&lt;"&amp;'Cumulative distributions'!$A187)/COUNTIFS(Data!$M$2:$M$66, "&gt;0", Data!$D$2:$D$66, "Futurist", Data!$H$2:$H$66, "&lt;2000")</f>
        <v>0.75</v>
      </c>
      <c r="J187" s="0" t="n">
        <f aca="false">COUNTIFS(Data!$D$2:$D$66, "Futurist", Data!$H$2:$H$66, "&gt;1999", Data!$M$2:$M$66, "&lt;"&amp;'Cumulative distributions'!$A187)/COUNTIFS(Data!$M$2:$M$66, "&gt;0", Data!$D$2:$D$66, "Futurist", Data!$H$2:$H$66, "&gt;1999")</f>
        <v>0.857142857142857</v>
      </c>
      <c r="K187" s="0" t="n">
        <f aca="false">COUNTIFS(Data!$D$2:$D$66, "Other", Data!$H$2:$H$66, "&lt;2000", Data!$M$2:$M$66, "&lt;"&amp;'Cumulative distributions'!$A187)/COUNTIFS(Data!$M$2:$M$66, "&gt;0", Data!$D$2:$D$66, "Other", Data!$H$2:$H$66, "&lt;2000")</f>
        <v>1</v>
      </c>
      <c r="L187" s="0" t="n">
        <f aca="false">COUNTIFS(Data!$D$2:$D$66, "Other", Data!$H$2:$H$66, "&gt;1999", Data!$M$2:$M$66, "&lt;"&amp;'Cumulative distributions'!$A187)/COUNTIFS(Data!$M$2:$M$66, "&gt;0", Data!$D$2:$D$66, "Other", Data!$H$2:$H$66, "&gt;1999")</f>
        <v>0.8</v>
      </c>
      <c r="N187" s="0" t="n">
        <f aca="false">COUNTIFS(Data!$D$2:$D$66, "AGI", Data!$M$2:$M$66, "&lt;"&amp;'Cumulative distributions'!$A187)/COUNTIFS(Data!$M$2:$M$66, "&gt;0", Data!$D$2:$D$66, "AGI")</f>
        <v>1</v>
      </c>
      <c r="O187" s="0" t="n">
        <f aca="false">COUNTIFS(Data!$D$2:$D$66, "AI", Data!$M$2:$M$66, "&lt;"&amp;'Cumulative distributions'!$A187)/COUNTIFS(Data!$M$2:$M$66, "&gt;0", Data!$D$2:$D$66, "AI")</f>
        <v>0.954545454545455</v>
      </c>
      <c r="P187" s="0" t="n">
        <f aca="false">COUNTIFS(Data!$D$2:$D$66, "Futurist", Data!$M$2:$M$66, "&lt;"&amp;'Cumulative distributions'!$A187)/COUNTIFS(Data!$M$2:$M$66, "&gt;0", Data!$D$2:$D$66, "Futurist")</f>
        <v>0.8</v>
      </c>
      <c r="Q187" s="0" t="n">
        <f aca="false">COUNTIFS(Data!$D$2:$D$66, "Other", Data!$M$2:$M$66, "&lt;"&amp;'Cumulative distributions'!$A187)/COUNTIFS(Data!$M$2:$M$66, "&gt;0", Data!$D$2:$D$66, "Other")</f>
        <v>0.875</v>
      </c>
      <c r="S187" s="0" t="n">
        <f aca="false">COUNTIFS(Data!$H$2:$H$66, "&lt;2000", Data!$M$2:$M$66, "&lt;"&amp;'Cumulative distributions'!$A187)/COUNTIFS(Data!$M$2:$M$66, "&gt;0", Data!$H$2:$H$66, "&lt;2000")</f>
        <v>0.888888888888889</v>
      </c>
      <c r="T187" s="0" t="n">
        <f aca="false">COUNTIFS(Data!$H$2:$H$66, "&gt;1999", Data!$M$2:$M$66, "&lt;"&amp;'Cumulative distributions'!$A187)/COUNTIFS(Data!$M$2:$M$66, "&gt;0", Data!$H$2:$H$66, "&gt;1999")</f>
        <v>0.925</v>
      </c>
      <c r="V187" s="0" t="n">
        <f aca="false">COUNTIFS(Data!$AD$2:$AD$66, 1, Data!$H$2:$H$66, "&gt;1999", Data!$M$2:$M$66, "&lt;"&amp;'Cumulative distributions'!$A187)/COUNTIFS(Data!$M$2:$M$66, "&gt;0", Data!$AD$2:$AD$66, 1, Data!$H$2:$H$66, "&gt;1999")</f>
        <v>0.954545454545455</v>
      </c>
      <c r="W187" s="0" t="n">
        <f aca="false">COUNTIFS(Data!$AD$2:$AD$66, 0, Data!$H$2:$H$66, "&gt;1999", Data!$M$2:$M$66, "&lt;"&amp;'Cumulative distributions'!$A187)/COUNTIFS(Data!$M$2:$M$66, "&gt;0", Data!$AD$2:$AD$66, 0, Data!$H$2:$H$66, "&gt;1999")</f>
        <v>0.909090909090909</v>
      </c>
      <c r="AH187" s="0" t="n">
        <f aca="false">IF(AND(V187&gt;0.1, (NOT(V186&gt;0.1))), A187, AH186)</f>
        <v>2026</v>
      </c>
    </row>
    <row r="188" customFormat="false" ht="12" hidden="false" customHeight="false" outlineLevel="0" collapsed="false">
      <c r="A188" s="0" t="n">
        <v>2146</v>
      </c>
      <c r="B188" s="0" t="n">
        <f aca="false">COUNTIF(Data!$M$2:$M$66, "&lt;" &amp; A188)/COUNT(Data!$M$2:$M$66)</f>
        <v>0.913793103448276</v>
      </c>
      <c r="C188" s="0" t="n">
        <f aca="false">COUNTIF(Data!$L$2:$L$66, "&lt;" &amp; A188)/COUNT(Data!$L$2:$L$66)</f>
        <v>0.905660377358491</v>
      </c>
      <c r="E188" s="0" t="n">
        <f aca="false">COUNTIFS(Data!$D$2:$D$66, "AI", Data!$H$2:$H$66, "&lt;2000", Data!$M$2:$M$66, "&lt;"&amp;'Cumulative distributions'!$A188)/COUNTIFS(Data!$M$2:$M$66, "&gt;0", Data!$D$2:$D$66, "AI", Data!$H$2:$H$66, "&lt;2000")</f>
        <v>1</v>
      </c>
      <c r="F188" s="0" t="n">
        <f aca="false">COUNTIFS(Data!$D$2:$D$66, "AI", Data!$H$2:$H$66, "&gt;1999", Data!$M$2:$M$66, "&lt;"&amp;'Cumulative distributions'!$A188)/COUNTIFS(Data!$M$2:$M$66, "&gt;0", Data!$D$2:$D$66, "AI", Data!$H$2:$H$66, "&gt;1999")</f>
        <v>0.933333333333333</v>
      </c>
      <c r="G188" s="0" t="e">
        <f aca="false">COUNTIFS(Data!$D$2:$D$66, "AGI", Data!$H$2:$H$66, "&lt;2000", Data!$M$2:$M$66, "&lt;"&amp;'Cumulative distributions'!$A188)/COUNTIFS(Data!$M$2:$M$66, "&gt;0", Data!$D$2:$D$66, "AGI", Data!$H$2:$H$66, "&lt;2000")</f>
        <v>#DIV/0!</v>
      </c>
      <c r="H188" s="0" t="n">
        <f aca="false">COUNTIFS(Data!$D$2:$D$66, "AGI", Data!$H$2:$H$66, "&gt;1999", Data!$M$2:$M$66, "&lt;"&amp;'Cumulative distributions'!$A188)/COUNTIFS(Data!$M$2:$M$66, "&gt;0", Data!$D$2:$D$66, "AGI", Data!$H$2:$H$66, "&gt;1999")</f>
        <v>1</v>
      </c>
      <c r="I188" s="0" t="n">
        <f aca="false">COUNTIFS(Data!$D$2:$D$66, "Futurist", Data!$H$2:$H$66, "&lt;2000", Data!$M$2:$M$66, "&lt;"&amp;'Cumulative distributions'!$A188)/COUNTIFS(Data!$M$2:$M$66, "&gt;0", Data!$D$2:$D$66, "Futurist", Data!$H$2:$H$66, "&lt;2000")</f>
        <v>0.75</v>
      </c>
      <c r="J188" s="0" t="n">
        <f aca="false">COUNTIFS(Data!$D$2:$D$66, "Futurist", Data!$H$2:$H$66, "&gt;1999", Data!$M$2:$M$66, "&lt;"&amp;'Cumulative distributions'!$A188)/COUNTIFS(Data!$M$2:$M$66, "&gt;0", Data!$D$2:$D$66, "Futurist", Data!$H$2:$H$66, "&gt;1999")</f>
        <v>0.857142857142857</v>
      </c>
      <c r="K188" s="0" t="n">
        <f aca="false">COUNTIFS(Data!$D$2:$D$66, "Other", Data!$H$2:$H$66, "&lt;2000", Data!$M$2:$M$66, "&lt;"&amp;'Cumulative distributions'!$A188)/COUNTIFS(Data!$M$2:$M$66, "&gt;0", Data!$D$2:$D$66, "Other", Data!$H$2:$H$66, "&lt;2000")</f>
        <v>1</v>
      </c>
      <c r="L188" s="0" t="n">
        <f aca="false">COUNTIFS(Data!$D$2:$D$66, "Other", Data!$H$2:$H$66, "&gt;1999", Data!$M$2:$M$66, "&lt;"&amp;'Cumulative distributions'!$A188)/COUNTIFS(Data!$M$2:$M$66, "&gt;0", Data!$D$2:$D$66, "Other", Data!$H$2:$H$66, "&gt;1999")</f>
        <v>0.8</v>
      </c>
      <c r="N188" s="0" t="n">
        <f aca="false">COUNTIFS(Data!$D$2:$D$66, "AGI", Data!$M$2:$M$66, "&lt;"&amp;'Cumulative distributions'!$A188)/COUNTIFS(Data!$M$2:$M$66, "&gt;0", Data!$D$2:$D$66, "AGI")</f>
        <v>1</v>
      </c>
      <c r="O188" s="0" t="n">
        <f aca="false">COUNTIFS(Data!$D$2:$D$66, "AI", Data!$M$2:$M$66, "&lt;"&amp;'Cumulative distributions'!$A188)/COUNTIFS(Data!$M$2:$M$66, "&gt;0", Data!$D$2:$D$66, "AI")</f>
        <v>0.954545454545455</v>
      </c>
      <c r="P188" s="0" t="n">
        <f aca="false">COUNTIFS(Data!$D$2:$D$66, "Futurist", Data!$M$2:$M$66, "&lt;"&amp;'Cumulative distributions'!$A188)/COUNTIFS(Data!$M$2:$M$66, "&gt;0", Data!$D$2:$D$66, "Futurist")</f>
        <v>0.8</v>
      </c>
      <c r="Q188" s="0" t="n">
        <f aca="false">COUNTIFS(Data!$D$2:$D$66, "Other", Data!$M$2:$M$66, "&lt;"&amp;'Cumulative distributions'!$A188)/COUNTIFS(Data!$M$2:$M$66, "&gt;0", Data!$D$2:$D$66, "Other")</f>
        <v>0.875</v>
      </c>
      <c r="S188" s="0" t="n">
        <f aca="false">COUNTIFS(Data!$H$2:$H$66, "&lt;2000", Data!$M$2:$M$66, "&lt;"&amp;'Cumulative distributions'!$A188)/COUNTIFS(Data!$M$2:$M$66, "&gt;0", Data!$H$2:$H$66, "&lt;2000")</f>
        <v>0.888888888888889</v>
      </c>
      <c r="T188" s="0" t="n">
        <f aca="false">COUNTIFS(Data!$H$2:$H$66, "&gt;1999", Data!$M$2:$M$66, "&lt;"&amp;'Cumulative distributions'!$A188)/COUNTIFS(Data!$M$2:$M$66, "&gt;0", Data!$H$2:$H$66, "&gt;1999")</f>
        <v>0.925</v>
      </c>
      <c r="V188" s="0" t="n">
        <f aca="false">COUNTIFS(Data!$AD$2:$AD$66, 1, Data!$H$2:$H$66, "&gt;1999", Data!$M$2:$M$66, "&lt;"&amp;'Cumulative distributions'!$A188)/COUNTIFS(Data!$M$2:$M$66, "&gt;0", Data!$AD$2:$AD$66, 1, Data!$H$2:$H$66, "&gt;1999")</f>
        <v>0.954545454545455</v>
      </c>
      <c r="W188" s="0" t="n">
        <f aca="false">COUNTIFS(Data!$AD$2:$AD$66, 0, Data!$H$2:$H$66, "&gt;1999", Data!$M$2:$M$66, "&lt;"&amp;'Cumulative distributions'!$A188)/COUNTIFS(Data!$M$2:$M$66, "&gt;0", Data!$AD$2:$AD$66, 0, Data!$H$2:$H$66, "&gt;1999")</f>
        <v>0.909090909090909</v>
      </c>
      <c r="AH188" s="0" t="n">
        <f aca="false">IF(AND(V188&gt;0.1, (NOT(V187&gt;0.1))), A188, AH187)</f>
        <v>2026</v>
      </c>
    </row>
    <row r="189" customFormat="false" ht="12" hidden="false" customHeight="false" outlineLevel="0" collapsed="false">
      <c r="A189" s="0" t="n">
        <v>2147</v>
      </c>
      <c r="B189" s="0" t="n">
        <f aca="false">COUNTIF(Data!$M$2:$M$66, "&lt;" &amp; A189)/COUNT(Data!$M$2:$M$66)</f>
        <v>0.913793103448276</v>
      </c>
      <c r="C189" s="0" t="n">
        <f aca="false">COUNTIF(Data!$L$2:$L$66, "&lt;" &amp; A189)/COUNT(Data!$L$2:$L$66)</f>
        <v>0.905660377358491</v>
      </c>
      <c r="E189" s="0" t="n">
        <f aca="false">COUNTIFS(Data!$D$2:$D$66, "AI", Data!$H$2:$H$66, "&lt;2000", Data!$M$2:$M$66, "&lt;"&amp;'Cumulative distributions'!$A189)/COUNTIFS(Data!$M$2:$M$66, "&gt;0", Data!$D$2:$D$66, "AI", Data!$H$2:$H$66, "&lt;2000")</f>
        <v>1</v>
      </c>
      <c r="F189" s="0" t="n">
        <f aca="false">COUNTIFS(Data!$D$2:$D$66, "AI", Data!$H$2:$H$66, "&gt;1999", Data!$M$2:$M$66, "&lt;"&amp;'Cumulative distributions'!$A189)/COUNTIFS(Data!$M$2:$M$66, "&gt;0", Data!$D$2:$D$66, "AI", Data!$H$2:$H$66, "&gt;1999")</f>
        <v>0.933333333333333</v>
      </c>
      <c r="G189" s="0" t="e">
        <f aca="false">COUNTIFS(Data!$D$2:$D$66, "AGI", Data!$H$2:$H$66, "&lt;2000", Data!$M$2:$M$66, "&lt;"&amp;'Cumulative distributions'!$A189)/COUNTIFS(Data!$M$2:$M$66, "&gt;0", Data!$D$2:$D$66, "AGI", Data!$H$2:$H$66, "&lt;2000")</f>
        <v>#DIV/0!</v>
      </c>
      <c r="H189" s="0" t="n">
        <f aca="false">COUNTIFS(Data!$D$2:$D$66, "AGI", Data!$H$2:$H$66, "&gt;1999", Data!$M$2:$M$66, "&lt;"&amp;'Cumulative distributions'!$A189)/COUNTIFS(Data!$M$2:$M$66, "&gt;0", Data!$D$2:$D$66, "AGI", Data!$H$2:$H$66, "&gt;1999")</f>
        <v>1</v>
      </c>
      <c r="I189" s="0" t="n">
        <f aca="false">COUNTIFS(Data!$D$2:$D$66, "Futurist", Data!$H$2:$H$66, "&lt;2000", Data!$M$2:$M$66, "&lt;"&amp;'Cumulative distributions'!$A189)/COUNTIFS(Data!$M$2:$M$66, "&gt;0", Data!$D$2:$D$66, "Futurist", Data!$H$2:$H$66, "&lt;2000")</f>
        <v>0.75</v>
      </c>
      <c r="J189" s="0" t="n">
        <f aca="false">COUNTIFS(Data!$D$2:$D$66, "Futurist", Data!$H$2:$H$66, "&gt;1999", Data!$M$2:$M$66, "&lt;"&amp;'Cumulative distributions'!$A189)/COUNTIFS(Data!$M$2:$M$66, "&gt;0", Data!$D$2:$D$66, "Futurist", Data!$H$2:$H$66, "&gt;1999")</f>
        <v>0.857142857142857</v>
      </c>
      <c r="K189" s="0" t="n">
        <f aca="false">COUNTIFS(Data!$D$2:$D$66, "Other", Data!$H$2:$H$66, "&lt;2000", Data!$M$2:$M$66, "&lt;"&amp;'Cumulative distributions'!$A189)/COUNTIFS(Data!$M$2:$M$66, "&gt;0", Data!$D$2:$D$66, "Other", Data!$H$2:$H$66, "&lt;2000")</f>
        <v>1</v>
      </c>
      <c r="L189" s="0" t="n">
        <f aca="false">COUNTIFS(Data!$D$2:$D$66, "Other", Data!$H$2:$H$66, "&gt;1999", Data!$M$2:$M$66, "&lt;"&amp;'Cumulative distributions'!$A189)/COUNTIFS(Data!$M$2:$M$66, "&gt;0", Data!$D$2:$D$66, "Other", Data!$H$2:$H$66, "&gt;1999")</f>
        <v>0.8</v>
      </c>
      <c r="N189" s="0" t="n">
        <f aca="false">COUNTIFS(Data!$D$2:$D$66, "AGI", Data!$M$2:$M$66, "&lt;"&amp;'Cumulative distributions'!$A189)/COUNTIFS(Data!$M$2:$M$66, "&gt;0", Data!$D$2:$D$66, "AGI")</f>
        <v>1</v>
      </c>
      <c r="O189" s="0" t="n">
        <f aca="false">COUNTIFS(Data!$D$2:$D$66, "AI", Data!$M$2:$M$66, "&lt;"&amp;'Cumulative distributions'!$A189)/COUNTIFS(Data!$M$2:$M$66, "&gt;0", Data!$D$2:$D$66, "AI")</f>
        <v>0.954545454545455</v>
      </c>
      <c r="P189" s="0" t="n">
        <f aca="false">COUNTIFS(Data!$D$2:$D$66, "Futurist", Data!$M$2:$M$66, "&lt;"&amp;'Cumulative distributions'!$A189)/COUNTIFS(Data!$M$2:$M$66, "&gt;0", Data!$D$2:$D$66, "Futurist")</f>
        <v>0.8</v>
      </c>
      <c r="Q189" s="0" t="n">
        <f aca="false">COUNTIFS(Data!$D$2:$D$66, "Other", Data!$M$2:$M$66, "&lt;"&amp;'Cumulative distributions'!$A189)/COUNTIFS(Data!$M$2:$M$66, "&gt;0", Data!$D$2:$D$66, "Other")</f>
        <v>0.875</v>
      </c>
      <c r="S189" s="0" t="n">
        <f aca="false">COUNTIFS(Data!$H$2:$H$66, "&lt;2000", Data!$M$2:$M$66, "&lt;"&amp;'Cumulative distributions'!$A189)/COUNTIFS(Data!$M$2:$M$66, "&gt;0", Data!$H$2:$H$66, "&lt;2000")</f>
        <v>0.888888888888889</v>
      </c>
      <c r="T189" s="0" t="n">
        <f aca="false">COUNTIFS(Data!$H$2:$H$66, "&gt;1999", Data!$M$2:$M$66, "&lt;"&amp;'Cumulative distributions'!$A189)/COUNTIFS(Data!$M$2:$M$66, "&gt;0", Data!$H$2:$H$66, "&gt;1999")</f>
        <v>0.925</v>
      </c>
      <c r="V189" s="0" t="n">
        <f aca="false">COUNTIFS(Data!$AD$2:$AD$66, 1, Data!$H$2:$H$66, "&gt;1999", Data!$M$2:$M$66, "&lt;"&amp;'Cumulative distributions'!$A189)/COUNTIFS(Data!$M$2:$M$66, "&gt;0", Data!$AD$2:$AD$66, 1, Data!$H$2:$H$66, "&gt;1999")</f>
        <v>0.954545454545455</v>
      </c>
      <c r="W189" s="0" t="n">
        <f aca="false">COUNTIFS(Data!$AD$2:$AD$66, 0, Data!$H$2:$H$66, "&gt;1999", Data!$M$2:$M$66, "&lt;"&amp;'Cumulative distributions'!$A189)/COUNTIFS(Data!$M$2:$M$66, "&gt;0", Data!$AD$2:$AD$66, 0, Data!$H$2:$H$66, "&gt;1999")</f>
        <v>0.909090909090909</v>
      </c>
      <c r="AH189" s="0" t="n">
        <f aca="false">IF(AND(V189&gt;0.1, (NOT(V188&gt;0.1))), A189, AH188)</f>
        <v>2026</v>
      </c>
    </row>
    <row r="190" customFormat="false" ht="12" hidden="false" customHeight="false" outlineLevel="0" collapsed="false">
      <c r="A190" s="0" t="n">
        <v>2148</v>
      </c>
      <c r="B190" s="0" t="n">
        <f aca="false">COUNTIF(Data!$M$2:$M$66, "&lt;" &amp; A190)/COUNT(Data!$M$2:$M$66)</f>
        <v>0.913793103448276</v>
      </c>
      <c r="C190" s="0" t="n">
        <f aca="false">COUNTIF(Data!$L$2:$L$66, "&lt;" &amp; A190)/COUNT(Data!$L$2:$L$66)</f>
        <v>0.905660377358491</v>
      </c>
      <c r="E190" s="0" t="n">
        <f aca="false">COUNTIFS(Data!$D$2:$D$66, "AI", Data!$H$2:$H$66, "&lt;2000", Data!$M$2:$M$66, "&lt;"&amp;'Cumulative distributions'!$A190)/COUNTIFS(Data!$M$2:$M$66, "&gt;0", Data!$D$2:$D$66, "AI", Data!$H$2:$H$66, "&lt;2000")</f>
        <v>1</v>
      </c>
      <c r="F190" s="0" t="n">
        <f aca="false">COUNTIFS(Data!$D$2:$D$66, "AI", Data!$H$2:$H$66, "&gt;1999", Data!$M$2:$M$66, "&lt;"&amp;'Cumulative distributions'!$A190)/COUNTIFS(Data!$M$2:$M$66, "&gt;0", Data!$D$2:$D$66, "AI", Data!$H$2:$H$66, "&gt;1999")</f>
        <v>0.933333333333333</v>
      </c>
      <c r="G190" s="0" t="e">
        <f aca="false">COUNTIFS(Data!$D$2:$D$66, "AGI", Data!$H$2:$H$66, "&lt;2000", Data!$M$2:$M$66, "&lt;"&amp;'Cumulative distributions'!$A190)/COUNTIFS(Data!$M$2:$M$66, "&gt;0", Data!$D$2:$D$66, "AGI", Data!$H$2:$H$66, "&lt;2000")</f>
        <v>#DIV/0!</v>
      </c>
      <c r="H190" s="0" t="n">
        <f aca="false">COUNTIFS(Data!$D$2:$D$66, "AGI", Data!$H$2:$H$66, "&gt;1999", Data!$M$2:$M$66, "&lt;"&amp;'Cumulative distributions'!$A190)/COUNTIFS(Data!$M$2:$M$66, "&gt;0", Data!$D$2:$D$66, "AGI", Data!$H$2:$H$66, "&gt;1999")</f>
        <v>1</v>
      </c>
      <c r="I190" s="0" t="n">
        <f aca="false">COUNTIFS(Data!$D$2:$D$66, "Futurist", Data!$H$2:$H$66, "&lt;2000", Data!$M$2:$M$66, "&lt;"&amp;'Cumulative distributions'!$A190)/COUNTIFS(Data!$M$2:$M$66, "&gt;0", Data!$D$2:$D$66, "Futurist", Data!$H$2:$H$66, "&lt;2000")</f>
        <v>0.75</v>
      </c>
      <c r="J190" s="0" t="n">
        <f aca="false">COUNTIFS(Data!$D$2:$D$66, "Futurist", Data!$H$2:$H$66, "&gt;1999", Data!$M$2:$M$66, "&lt;"&amp;'Cumulative distributions'!$A190)/COUNTIFS(Data!$M$2:$M$66, "&gt;0", Data!$D$2:$D$66, "Futurist", Data!$H$2:$H$66, "&gt;1999")</f>
        <v>0.857142857142857</v>
      </c>
      <c r="K190" s="0" t="n">
        <f aca="false">COUNTIFS(Data!$D$2:$D$66, "Other", Data!$H$2:$H$66, "&lt;2000", Data!$M$2:$M$66, "&lt;"&amp;'Cumulative distributions'!$A190)/COUNTIFS(Data!$M$2:$M$66, "&gt;0", Data!$D$2:$D$66, "Other", Data!$H$2:$H$66, "&lt;2000")</f>
        <v>1</v>
      </c>
      <c r="L190" s="0" t="n">
        <f aca="false">COUNTIFS(Data!$D$2:$D$66, "Other", Data!$H$2:$H$66, "&gt;1999", Data!$M$2:$M$66, "&lt;"&amp;'Cumulative distributions'!$A190)/COUNTIFS(Data!$M$2:$M$66, "&gt;0", Data!$D$2:$D$66, "Other", Data!$H$2:$H$66, "&gt;1999")</f>
        <v>0.8</v>
      </c>
      <c r="N190" s="0" t="n">
        <f aca="false">COUNTIFS(Data!$D$2:$D$66, "AGI", Data!$M$2:$M$66, "&lt;"&amp;'Cumulative distributions'!$A190)/COUNTIFS(Data!$M$2:$M$66, "&gt;0", Data!$D$2:$D$66, "AGI")</f>
        <v>1</v>
      </c>
      <c r="O190" s="0" t="n">
        <f aca="false">COUNTIFS(Data!$D$2:$D$66, "AI", Data!$M$2:$M$66, "&lt;"&amp;'Cumulative distributions'!$A190)/COUNTIFS(Data!$M$2:$M$66, "&gt;0", Data!$D$2:$D$66, "AI")</f>
        <v>0.954545454545455</v>
      </c>
      <c r="P190" s="0" t="n">
        <f aca="false">COUNTIFS(Data!$D$2:$D$66, "Futurist", Data!$M$2:$M$66, "&lt;"&amp;'Cumulative distributions'!$A190)/COUNTIFS(Data!$M$2:$M$66, "&gt;0", Data!$D$2:$D$66, "Futurist")</f>
        <v>0.8</v>
      </c>
      <c r="Q190" s="0" t="n">
        <f aca="false">COUNTIFS(Data!$D$2:$D$66, "Other", Data!$M$2:$M$66, "&lt;"&amp;'Cumulative distributions'!$A190)/COUNTIFS(Data!$M$2:$M$66, "&gt;0", Data!$D$2:$D$66, "Other")</f>
        <v>0.875</v>
      </c>
      <c r="S190" s="0" t="n">
        <f aca="false">COUNTIFS(Data!$H$2:$H$66, "&lt;2000", Data!$M$2:$M$66, "&lt;"&amp;'Cumulative distributions'!$A190)/COUNTIFS(Data!$M$2:$M$66, "&gt;0", Data!$H$2:$H$66, "&lt;2000")</f>
        <v>0.888888888888889</v>
      </c>
      <c r="T190" s="0" t="n">
        <f aca="false">COUNTIFS(Data!$H$2:$H$66, "&gt;1999", Data!$M$2:$M$66, "&lt;"&amp;'Cumulative distributions'!$A190)/COUNTIFS(Data!$M$2:$M$66, "&gt;0", Data!$H$2:$H$66, "&gt;1999")</f>
        <v>0.925</v>
      </c>
      <c r="V190" s="0" t="n">
        <f aca="false">COUNTIFS(Data!$AD$2:$AD$66, 1, Data!$H$2:$H$66, "&gt;1999", Data!$M$2:$M$66, "&lt;"&amp;'Cumulative distributions'!$A190)/COUNTIFS(Data!$M$2:$M$66, "&gt;0", Data!$AD$2:$AD$66, 1, Data!$H$2:$H$66, "&gt;1999")</f>
        <v>0.954545454545455</v>
      </c>
      <c r="W190" s="0" t="n">
        <f aca="false">COUNTIFS(Data!$AD$2:$AD$66, 0, Data!$H$2:$H$66, "&gt;1999", Data!$M$2:$M$66, "&lt;"&amp;'Cumulative distributions'!$A190)/COUNTIFS(Data!$M$2:$M$66, "&gt;0", Data!$AD$2:$AD$66, 0, Data!$H$2:$H$66, "&gt;1999")</f>
        <v>0.909090909090909</v>
      </c>
      <c r="AH190" s="0" t="n">
        <f aca="false">IF(AND(V190&gt;0.1, (NOT(V189&gt;0.1))), A190, AH189)</f>
        <v>2026</v>
      </c>
    </row>
    <row r="191" customFormat="false" ht="12" hidden="false" customHeight="false" outlineLevel="0" collapsed="false">
      <c r="A191" s="0" t="n">
        <v>2149</v>
      </c>
      <c r="B191" s="0" t="n">
        <f aca="false">COUNTIF(Data!$M$2:$M$66, "&lt;" &amp; A191)/COUNT(Data!$M$2:$M$66)</f>
        <v>0.913793103448276</v>
      </c>
      <c r="C191" s="0" t="n">
        <f aca="false">COUNTIF(Data!$L$2:$L$66, "&lt;" &amp; A191)/COUNT(Data!$L$2:$L$66)</f>
        <v>0.905660377358491</v>
      </c>
      <c r="E191" s="0" t="n">
        <f aca="false">COUNTIFS(Data!$D$2:$D$66, "AI", Data!$H$2:$H$66, "&lt;2000", Data!$M$2:$M$66, "&lt;"&amp;'Cumulative distributions'!$A191)/COUNTIFS(Data!$M$2:$M$66, "&gt;0", Data!$D$2:$D$66, "AI", Data!$H$2:$H$66, "&lt;2000")</f>
        <v>1</v>
      </c>
      <c r="F191" s="0" t="n">
        <f aca="false">COUNTIFS(Data!$D$2:$D$66, "AI", Data!$H$2:$H$66, "&gt;1999", Data!$M$2:$M$66, "&lt;"&amp;'Cumulative distributions'!$A191)/COUNTIFS(Data!$M$2:$M$66, "&gt;0", Data!$D$2:$D$66, "AI", Data!$H$2:$H$66, "&gt;1999")</f>
        <v>0.933333333333333</v>
      </c>
      <c r="G191" s="0" t="e">
        <f aca="false">COUNTIFS(Data!$D$2:$D$66, "AGI", Data!$H$2:$H$66, "&lt;2000", Data!$M$2:$M$66, "&lt;"&amp;'Cumulative distributions'!$A191)/COUNTIFS(Data!$M$2:$M$66, "&gt;0", Data!$D$2:$D$66, "AGI", Data!$H$2:$H$66, "&lt;2000")</f>
        <v>#DIV/0!</v>
      </c>
      <c r="H191" s="0" t="n">
        <f aca="false">COUNTIFS(Data!$D$2:$D$66, "AGI", Data!$H$2:$H$66, "&gt;1999", Data!$M$2:$M$66, "&lt;"&amp;'Cumulative distributions'!$A191)/COUNTIFS(Data!$M$2:$M$66, "&gt;0", Data!$D$2:$D$66, "AGI", Data!$H$2:$H$66, "&gt;1999")</f>
        <v>1</v>
      </c>
      <c r="I191" s="0" t="n">
        <f aca="false">COUNTIFS(Data!$D$2:$D$66, "Futurist", Data!$H$2:$H$66, "&lt;2000", Data!$M$2:$M$66, "&lt;"&amp;'Cumulative distributions'!$A191)/COUNTIFS(Data!$M$2:$M$66, "&gt;0", Data!$D$2:$D$66, "Futurist", Data!$H$2:$H$66, "&lt;2000")</f>
        <v>0.75</v>
      </c>
      <c r="J191" s="0" t="n">
        <f aca="false">COUNTIFS(Data!$D$2:$D$66, "Futurist", Data!$H$2:$H$66, "&gt;1999", Data!$M$2:$M$66, "&lt;"&amp;'Cumulative distributions'!$A191)/COUNTIFS(Data!$M$2:$M$66, "&gt;0", Data!$D$2:$D$66, "Futurist", Data!$H$2:$H$66, "&gt;1999")</f>
        <v>0.857142857142857</v>
      </c>
      <c r="K191" s="0" t="n">
        <f aca="false">COUNTIFS(Data!$D$2:$D$66, "Other", Data!$H$2:$H$66, "&lt;2000", Data!$M$2:$M$66, "&lt;"&amp;'Cumulative distributions'!$A191)/COUNTIFS(Data!$M$2:$M$66, "&gt;0", Data!$D$2:$D$66, "Other", Data!$H$2:$H$66, "&lt;2000")</f>
        <v>1</v>
      </c>
      <c r="L191" s="0" t="n">
        <f aca="false">COUNTIFS(Data!$D$2:$D$66, "Other", Data!$H$2:$H$66, "&gt;1999", Data!$M$2:$M$66, "&lt;"&amp;'Cumulative distributions'!$A191)/COUNTIFS(Data!$M$2:$M$66, "&gt;0", Data!$D$2:$D$66, "Other", Data!$H$2:$H$66, "&gt;1999")</f>
        <v>0.8</v>
      </c>
      <c r="N191" s="0" t="n">
        <f aca="false">COUNTIFS(Data!$D$2:$D$66, "AGI", Data!$M$2:$M$66, "&lt;"&amp;'Cumulative distributions'!$A191)/COUNTIFS(Data!$M$2:$M$66, "&gt;0", Data!$D$2:$D$66, "AGI")</f>
        <v>1</v>
      </c>
      <c r="O191" s="0" t="n">
        <f aca="false">COUNTIFS(Data!$D$2:$D$66, "AI", Data!$M$2:$M$66, "&lt;"&amp;'Cumulative distributions'!$A191)/COUNTIFS(Data!$M$2:$M$66, "&gt;0", Data!$D$2:$D$66, "AI")</f>
        <v>0.954545454545455</v>
      </c>
      <c r="P191" s="0" t="n">
        <f aca="false">COUNTIFS(Data!$D$2:$D$66, "Futurist", Data!$M$2:$M$66, "&lt;"&amp;'Cumulative distributions'!$A191)/COUNTIFS(Data!$M$2:$M$66, "&gt;0", Data!$D$2:$D$66, "Futurist")</f>
        <v>0.8</v>
      </c>
      <c r="Q191" s="0" t="n">
        <f aca="false">COUNTIFS(Data!$D$2:$D$66, "Other", Data!$M$2:$M$66, "&lt;"&amp;'Cumulative distributions'!$A191)/COUNTIFS(Data!$M$2:$M$66, "&gt;0", Data!$D$2:$D$66, "Other")</f>
        <v>0.875</v>
      </c>
      <c r="S191" s="0" t="n">
        <f aca="false">COUNTIFS(Data!$H$2:$H$66, "&lt;2000", Data!$M$2:$M$66, "&lt;"&amp;'Cumulative distributions'!$A191)/COUNTIFS(Data!$M$2:$M$66, "&gt;0", Data!$H$2:$H$66, "&lt;2000")</f>
        <v>0.888888888888889</v>
      </c>
      <c r="T191" s="0" t="n">
        <f aca="false">COUNTIFS(Data!$H$2:$H$66, "&gt;1999", Data!$M$2:$M$66, "&lt;"&amp;'Cumulative distributions'!$A191)/COUNTIFS(Data!$M$2:$M$66, "&gt;0", Data!$H$2:$H$66, "&gt;1999")</f>
        <v>0.925</v>
      </c>
      <c r="V191" s="0" t="n">
        <f aca="false">COUNTIFS(Data!$AD$2:$AD$66, 1, Data!$H$2:$H$66, "&gt;1999", Data!$M$2:$M$66, "&lt;"&amp;'Cumulative distributions'!$A191)/COUNTIFS(Data!$M$2:$M$66, "&gt;0", Data!$AD$2:$AD$66, 1, Data!$H$2:$H$66, "&gt;1999")</f>
        <v>0.954545454545455</v>
      </c>
      <c r="W191" s="0" t="n">
        <f aca="false">COUNTIFS(Data!$AD$2:$AD$66, 0, Data!$H$2:$H$66, "&gt;1999", Data!$M$2:$M$66, "&lt;"&amp;'Cumulative distributions'!$A191)/COUNTIFS(Data!$M$2:$M$66, "&gt;0", Data!$AD$2:$AD$66, 0, Data!$H$2:$H$66, "&gt;1999")</f>
        <v>0.909090909090909</v>
      </c>
      <c r="AH191" s="0" t="n">
        <f aca="false">IF(AND(V191&gt;0.1, (NOT(V190&gt;0.1))), A191, AH190)</f>
        <v>2026</v>
      </c>
    </row>
    <row r="192" customFormat="false" ht="12" hidden="false" customHeight="false" outlineLevel="0" collapsed="false">
      <c r="A192" s="0" t="n">
        <v>2150</v>
      </c>
      <c r="B192" s="0" t="n">
        <f aca="false">COUNTIF(Data!$M$2:$M$66, "&lt;" &amp; A192)/COUNT(Data!$M$2:$M$66)</f>
        <v>0.913793103448276</v>
      </c>
      <c r="C192" s="0" t="n">
        <f aca="false">COUNTIF(Data!$L$2:$L$66, "&lt;" &amp; A192)/COUNT(Data!$L$2:$L$66)</f>
        <v>0.905660377358491</v>
      </c>
      <c r="E192" s="0" t="n">
        <f aca="false">COUNTIFS(Data!$D$2:$D$66, "AI", Data!$H$2:$H$66, "&lt;2000", Data!$M$2:$M$66, "&lt;"&amp;'Cumulative distributions'!$A192)/COUNTIFS(Data!$M$2:$M$66, "&gt;0", Data!$D$2:$D$66, "AI", Data!$H$2:$H$66, "&lt;2000")</f>
        <v>1</v>
      </c>
      <c r="F192" s="0" t="n">
        <f aca="false">COUNTIFS(Data!$D$2:$D$66, "AI", Data!$H$2:$H$66, "&gt;1999", Data!$M$2:$M$66, "&lt;"&amp;'Cumulative distributions'!$A192)/COUNTIFS(Data!$M$2:$M$66, "&gt;0", Data!$D$2:$D$66, "AI", Data!$H$2:$H$66, "&gt;1999")</f>
        <v>0.933333333333333</v>
      </c>
      <c r="G192" s="0" t="e">
        <f aca="false">COUNTIFS(Data!$D$2:$D$66, "AGI", Data!$H$2:$H$66, "&lt;2000", Data!$M$2:$M$66, "&lt;"&amp;'Cumulative distributions'!$A192)/COUNTIFS(Data!$M$2:$M$66, "&gt;0", Data!$D$2:$D$66, "AGI", Data!$H$2:$H$66, "&lt;2000")</f>
        <v>#DIV/0!</v>
      </c>
      <c r="H192" s="0" t="n">
        <f aca="false">COUNTIFS(Data!$D$2:$D$66, "AGI", Data!$H$2:$H$66, "&gt;1999", Data!$M$2:$M$66, "&lt;"&amp;'Cumulative distributions'!$A192)/COUNTIFS(Data!$M$2:$M$66, "&gt;0", Data!$D$2:$D$66, "AGI", Data!$H$2:$H$66, "&gt;1999")</f>
        <v>1</v>
      </c>
      <c r="I192" s="0" t="n">
        <f aca="false">COUNTIFS(Data!$D$2:$D$66, "Futurist", Data!$H$2:$H$66, "&lt;2000", Data!$M$2:$M$66, "&lt;"&amp;'Cumulative distributions'!$A192)/COUNTIFS(Data!$M$2:$M$66, "&gt;0", Data!$D$2:$D$66, "Futurist", Data!$H$2:$H$66, "&lt;2000")</f>
        <v>0.75</v>
      </c>
      <c r="J192" s="0" t="n">
        <f aca="false">COUNTIFS(Data!$D$2:$D$66, "Futurist", Data!$H$2:$H$66, "&gt;1999", Data!$M$2:$M$66, "&lt;"&amp;'Cumulative distributions'!$A192)/COUNTIFS(Data!$M$2:$M$66, "&gt;0", Data!$D$2:$D$66, "Futurist", Data!$H$2:$H$66, "&gt;1999")</f>
        <v>0.857142857142857</v>
      </c>
      <c r="K192" s="0" t="n">
        <f aca="false">COUNTIFS(Data!$D$2:$D$66, "Other", Data!$H$2:$H$66, "&lt;2000", Data!$M$2:$M$66, "&lt;"&amp;'Cumulative distributions'!$A192)/COUNTIFS(Data!$M$2:$M$66, "&gt;0", Data!$D$2:$D$66, "Other", Data!$H$2:$H$66, "&lt;2000")</f>
        <v>1</v>
      </c>
      <c r="L192" s="0" t="n">
        <f aca="false">COUNTIFS(Data!$D$2:$D$66, "Other", Data!$H$2:$H$66, "&gt;1999", Data!$M$2:$M$66, "&lt;"&amp;'Cumulative distributions'!$A192)/COUNTIFS(Data!$M$2:$M$66, "&gt;0", Data!$D$2:$D$66, "Other", Data!$H$2:$H$66, "&gt;1999")</f>
        <v>0.8</v>
      </c>
      <c r="N192" s="0" t="n">
        <f aca="false">COUNTIFS(Data!$D$2:$D$66, "AGI", Data!$M$2:$M$66, "&lt;"&amp;'Cumulative distributions'!$A192)/COUNTIFS(Data!$M$2:$M$66, "&gt;0", Data!$D$2:$D$66, "AGI")</f>
        <v>1</v>
      </c>
      <c r="O192" s="0" t="n">
        <f aca="false">COUNTIFS(Data!$D$2:$D$66, "AI", Data!$M$2:$M$66, "&lt;"&amp;'Cumulative distributions'!$A192)/COUNTIFS(Data!$M$2:$M$66, "&gt;0", Data!$D$2:$D$66, "AI")</f>
        <v>0.954545454545455</v>
      </c>
      <c r="P192" s="0" t="n">
        <f aca="false">COUNTIFS(Data!$D$2:$D$66, "Futurist", Data!$M$2:$M$66, "&lt;"&amp;'Cumulative distributions'!$A192)/COUNTIFS(Data!$M$2:$M$66, "&gt;0", Data!$D$2:$D$66, "Futurist")</f>
        <v>0.8</v>
      </c>
      <c r="Q192" s="0" t="n">
        <f aca="false">COUNTIFS(Data!$D$2:$D$66, "Other", Data!$M$2:$M$66, "&lt;"&amp;'Cumulative distributions'!$A192)/COUNTIFS(Data!$M$2:$M$66, "&gt;0", Data!$D$2:$D$66, "Other")</f>
        <v>0.875</v>
      </c>
      <c r="S192" s="0" t="n">
        <f aca="false">COUNTIFS(Data!$H$2:$H$66, "&lt;2000", Data!$M$2:$M$66, "&lt;"&amp;'Cumulative distributions'!$A192)/COUNTIFS(Data!$M$2:$M$66, "&gt;0", Data!$H$2:$H$66, "&lt;2000")</f>
        <v>0.888888888888889</v>
      </c>
      <c r="T192" s="0" t="n">
        <f aca="false">COUNTIFS(Data!$H$2:$H$66, "&gt;1999", Data!$M$2:$M$66, "&lt;"&amp;'Cumulative distributions'!$A192)/COUNTIFS(Data!$M$2:$M$66, "&gt;0", Data!$H$2:$H$66, "&gt;1999")</f>
        <v>0.925</v>
      </c>
      <c r="V192" s="0" t="n">
        <f aca="false">COUNTIFS(Data!$AD$2:$AD$66, 1, Data!$H$2:$H$66, "&gt;1999", Data!$M$2:$M$66, "&lt;"&amp;'Cumulative distributions'!$A192)/COUNTIFS(Data!$M$2:$M$66, "&gt;0", Data!$AD$2:$AD$66, 1, Data!$H$2:$H$66, "&gt;1999")</f>
        <v>0.954545454545455</v>
      </c>
      <c r="W192" s="0" t="n">
        <f aca="false">COUNTIFS(Data!$AD$2:$AD$66, 0, Data!$H$2:$H$66, "&gt;1999", Data!$M$2:$M$66, "&lt;"&amp;'Cumulative distributions'!$A192)/COUNTIFS(Data!$M$2:$M$66, "&gt;0", Data!$AD$2:$AD$66, 0, Data!$H$2:$H$66, "&gt;1999")</f>
        <v>0.909090909090909</v>
      </c>
      <c r="AH192" s="0" t="n">
        <f aca="false">IF(AND(V192&gt;0.1, (NOT(V191&gt;0.1))), A192, AH191)</f>
        <v>2026</v>
      </c>
    </row>
    <row r="193" customFormat="false" ht="12" hidden="false" customHeight="false" outlineLevel="0" collapsed="false">
      <c r="A193" s="0" t="n">
        <v>2151</v>
      </c>
      <c r="B193" s="0" t="n">
        <f aca="false">COUNTIF(Data!$M$2:$M$66, "&lt;" &amp; A193)/COUNT(Data!$M$2:$M$66)</f>
        <v>0.931034482758621</v>
      </c>
      <c r="C193" s="0" t="n">
        <f aca="false">COUNTIF(Data!$L$2:$L$66, "&lt;" &amp; A193)/COUNT(Data!$L$2:$L$66)</f>
        <v>0.924528301886792</v>
      </c>
      <c r="E193" s="0" t="n">
        <f aca="false">COUNTIFS(Data!$D$2:$D$66, "AI", Data!$H$2:$H$66, "&lt;2000", Data!$M$2:$M$66, "&lt;"&amp;'Cumulative distributions'!$A193)/COUNTIFS(Data!$M$2:$M$66, "&gt;0", Data!$D$2:$D$66, "AI", Data!$H$2:$H$66, "&lt;2000")</f>
        <v>1</v>
      </c>
      <c r="F193" s="0" t="n">
        <f aca="false">COUNTIFS(Data!$D$2:$D$66, "AI", Data!$H$2:$H$66, "&gt;1999", Data!$M$2:$M$66, "&lt;"&amp;'Cumulative distributions'!$A193)/COUNTIFS(Data!$M$2:$M$66, "&gt;0", Data!$D$2:$D$66, "AI", Data!$H$2:$H$66, "&gt;1999")</f>
        <v>0.933333333333333</v>
      </c>
      <c r="G193" s="0" t="e">
        <f aca="false">COUNTIFS(Data!$D$2:$D$66, "AGI", Data!$H$2:$H$66, "&lt;2000", Data!$M$2:$M$66, "&lt;"&amp;'Cumulative distributions'!$A193)/COUNTIFS(Data!$M$2:$M$66, "&gt;0", Data!$D$2:$D$66, "AGI", Data!$H$2:$H$66, "&lt;2000")</f>
        <v>#DIV/0!</v>
      </c>
      <c r="H193" s="0" t="n">
        <f aca="false">COUNTIFS(Data!$D$2:$D$66, "AGI", Data!$H$2:$H$66, "&gt;1999", Data!$M$2:$M$66, "&lt;"&amp;'Cumulative distributions'!$A193)/COUNTIFS(Data!$M$2:$M$66, "&gt;0", Data!$D$2:$D$66, "AGI", Data!$H$2:$H$66, "&gt;1999")</f>
        <v>1</v>
      </c>
      <c r="I193" s="0" t="n">
        <f aca="false">COUNTIFS(Data!$D$2:$D$66, "Futurist", Data!$H$2:$H$66, "&lt;2000", Data!$M$2:$M$66, "&lt;"&amp;'Cumulative distributions'!$A193)/COUNTIFS(Data!$M$2:$M$66, "&gt;0", Data!$D$2:$D$66, "Futurist", Data!$H$2:$H$66, "&lt;2000")</f>
        <v>0.875</v>
      </c>
      <c r="J193" s="0" t="n">
        <f aca="false">COUNTIFS(Data!$D$2:$D$66, "Futurist", Data!$H$2:$H$66, "&gt;1999", Data!$M$2:$M$66, "&lt;"&amp;'Cumulative distributions'!$A193)/COUNTIFS(Data!$M$2:$M$66, "&gt;0", Data!$D$2:$D$66, "Futurist", Data!$H$2:$H$66, "&gt;1999")</f>
        <v>0.857142857142857</v>
      </c>
      <c r="K193" s="0" t="n">
        <f aca="false">COUNTIFS(Data!$D$2:$D$66, "Other", Data!$H$2:$H$66, "&lt;2000", Data!$M$2:$M$66, "&lt;"&amp;'Cumulative distributions'!$A193)/COUNTIFS(Data!$M$2:$M$66, "&gt;0", Data!$D$2:$D$66, "Other", Data!$H$2:$H$66, "&lt;2000")</f>
        <v>1</v>
      </c>
      <c r="L193" s="0" t="n">
        <f aca="false">COUNTIFS(Data!$D$2:$D$66, "Other", Data!$H$2:$H$66, "&gt;1999", Data!$M$2:$M$66, "&lt;"&amp;'Cumulative distributions'!$A193)/COUNTIFS(Data!$M$2:$M$66, "&gt;0", Data!$D$2:$D$66, "Other", Data!$H$2:$H$66, "&gt;1999")</f>
        <v>0.8</v>
      </c>
      <c r="N193" s="0" t="n">
        <f aca="false">COUNTIFS(Data!$D$2:$D$66, "AGI", Data!$M$2:$M$66, "&lt;"&amp;'Cumulative distributions'!$A193)/COUNTIFS(Data!$M$2:$M$66, "&gt;0", Data!$D$2:$D$66, "AGI")</f>
        <v>1</v>
      </c>
      <c r="O193" s="0" t="n">
        <f aca="false">COUNTIFS(Data!$D$2:$D$66, "AI", Data!$M$2:$M$66, "&lt;"&amp;'Cumulative distributions'!$A193)/COUNTIFS(Data!$M$2:$M$66, "&gt;0", Data!$D$2:$D$66, "AI")</f>
        <v>0.954545454545455</v>
      </c>
      <c r="P193" s="0" t="n">
        <f aca="false">COUNTIFS(Data!$D$2:$D$66, "Futurist", Data!$M$2:$M$66, "&lt;"&amp;'Cumulative distributions'!$A193)/COUNTIFS(Data!$M$2:$M$66, "&gt;0", Data!$D$2:$D$66, "Futurist")</f>
        <v>0.866666666666667</v>
      </c>
      <c r="Q193" s="0" t="n">
        <f aca="false">COUNTIFS(Data!$D$2:$D$66, "Other", Data!$M$2:$M$66, "&lt;"&amp;'Cumulative distributions'!$A193)/COUNTIFS(Data!$M$2:$M$66, "&gt;0", Data!$D$2:$D$66, "Other")</f>
        <v>0.875</v>
      </c>
      <c r="S193" s="0" t="n">
        <f aca="false">COUNTIFS(Data!$H$2:$H$66, "&lt;2000", Data!$M$2:$M$66, "&lt;"&amp;'Cumulative distributions'!$A193)/COUNTIFS(Data!$M$2:$M$66, "&gt;0", Data!$H$2:$H$66, "&lt;2000")</f>
        <v>0.944444444444444</v>
      </c>
      <c r="T193" s="0" t="n">
        <f aca="false">COUNTIFS(Data!$H$2:$H$66, "&gt;1999", Data!$M$2:$M$66, "&lt;"&amp;'Cumulative distributions'!$A193)/COUNTIFS(Data!$M$2:$M$66, "&gt;0", Data!$H$2:$H$66, "&gt;1999")</f>
        <v>0.925</v>
      </c>
      <c r="V193" s="0" t="n">
        <f aca="false">COUNTIFS(Data!$AD$2:$AD$66, 1, Data!$H$2:$H$66, "&gt;1999", Data!$M$2:$M$66, "&lt;"&amp;'Cumulative distributions'!$A193)/COUNTIFS(Data!$M$2:$M$66, "&gt;0", Data!$AD$2:$AD$66, 1, Data!$H$2:$H$66, "&gt;1999")</f>
        <v>0.954545454545455</v>
      </c>
      <c r="W193" s="0" t="n">
        <f aca="false">COUNTIFS(Data!$AD$2:$AD$66, 0, Data!$H$2:$H$66, "&gt;1999", Data!$M$2:$M$66, "&lt;"&amp;'Cumulative distributions'!$A193)/COUNTIFS(Data!$M$2:$M$66, "&gt;0", Data!$AD$2:$AD$66, 0, Data!$H$2:$H$66, "&gt;1999")</f>
        <v>0.909090909090909</v>
      </c>
      <c r="AH193" s="0" t="n">
        <f aca="false">IF(AND(V193&gt;0.1, (NOT(V192&gt;0.1))), A193, AH192)</f>
        <v>2026</v>
      </c>
    </row>
    <row r="194" customFormat="false" ht="12" hidden="false" customHeight="false" outlineLevel="0" collapsed="false">
      <c r="A194" s="0" t="n">
        <v>2152</v>
      </c>
      <c r="B194" s="0" t="n">
        <f aca="false">COUNTIF(Data!$M$2:$M$66, "&lt;" &amp; A194)/COUNT(Data!$M$2:$M$66)</f>
        <v>0.931034482758621</v>
      </c>
      <c r="C194" s="0" t="n">
        <f aca="false">COUNTIF(Data!$L$2:$L$66, "&lt;" &amp; A194)/COUNT(Data!$L$2:$L$66)</f>
        <v>0.924528301886792</v>
      </c>
      <c r="E194" s="0" t="n">
        <f aca="false">COUNTIFS(Data!$D$2:$D$66, "AI", Data!$H$2:$H$66, "&lt;2000", Data!$M$2:$M$66, "&lt;"&amp;'Cumulative distributions'!$A194)/COUNTIFS(Data!$M$2:$M$66, "&gt;0", Data!$D$2:$D$66, "AI", Data!$H$2:$H$66, "&lt;2000")</f>
        <v>1</v>
      </c>
      <c r="F194" s="0" t="n">
        <f aca="false">COUNTIFS(Data!$D$2:$D$66, "AI", Data!$H$2:$H$66, "&gt;1999", Data!$M$2:$M$66, "&lt;"&amp;'Cumulative distributions'!$A194)/COUNTIFS(Data!$M$2:$M$66, "&gt;0", Data!$D$2:$D$66, "AI", Data!$H$2:$H$66, "&gt;1999")</f>
        <v>0.933333333333333</v>
      </c>
      <c r="G194" s="0" t="e">
        <f aca="false">COUNTIFS(Data!$D$2:$D$66, "AGI", Data!$H$2:$H$66, "&lt;2000", Data!$M$2:$M$66, "&lt;"&amp;'Cumulative distributions'!$A194)/COUNTIFS(Data!$M$2:$M$66, "&gt;0", Data!$D$2:$D$66, "AGI", Data!$H$2:$H$66, "&lt;2000")</f>
        <v>#DIV/0!</v>
      </c>
      <c r="H194" s="0" t="n">
        <f aca="false">COUNTIFS(Data!$D$2:$D$66, "AGI", Data!$H$2:$H$66, "&gt;1999", Data!$M$2:$M$66, "&lt;"&amp;'Cumulative distributions'!$A194)/COUNTIFS(Data!$M$2:$M$66, "&gt;0", Data!$D$2:$D$66, "AGI", Data!$H$2:$H$66, "&gt;1999")</f>
        <v>1</v>
      </c>
      <c r="I194" s="0" t="n">
        <f aca="false">COUNTIFS(Data!$D$2:$D$66, "Futurist", Data!$H$2:$H$66, "&lt;2000", Data!$M$2:$M$66, "&lt;"&amp;'Cumulative distributions'!$A194)/COUNTIFS(Data!$M$2:$M$66, "&gt;0", Data!$D$2:$D$66, "Futurist", Data!$H$2:$H$66, "&lt;2000")</f>
        <v>0.875</v>
      </c>
      <c r="J194" s="0" t="n">
        <f aca="false">COUNTIFS(Data!$D$2:$D$66, "Futurist", Data!$H$2:$H$66, "&gt;1999", Data!$M$2:$M$66, "&lt;"&amp;'Cumulative distributions'!$A194)/COUNTIFS(Data!$M$2:$M$66, "&gt;0", Data!$D$2:$D$66, "Futurist", Data!$H$2:$H$66, "&gt;1999")</f>
        <v>0.857142857142857</v>
      </c>
      <c r="K194" s="0" t="n">
        <f aca="false">COUNTIFS(Data!$D$2:$D$66, "Other", Data!$H$2:$H$66, "&lt;2000", Data!$M$2:$M$66, "&lt;"&amp;'Cumulative distributions'!$A194)/COUNTIFS(Data!$M$2:$M$66, "&gt;0", Data!$D$2:$D$66, "Other", Data!$H$2:$H$66, "&lt;2000")</f>
        <v>1</v>
      </c>
      <c r="L194" s="0" t="n">
        <f aca="false">COUNTIFS(Data!$D$2:$D$66, "Other", Data!$H$2:$H$66, "&gt;1999", Data!$M$2:$M$66, "&lt;"&amp;'Cumulative distributions'!$A194)/COUNTIFS(Data!$M$2:$M$66, "&gt;0", Data!$D$2:$D$66, "Other", Data!$H$2:$H$66, "&gt;1999")</f>
        <v>0.8</v>
      </c>
      <c r="N194" s="0" t="n">
        <f aca="false">COUNTIFS(Data!$D$2:$D$66, "AGI", Data!$M$2:$M$66, "&lt;"&amp;'Cumulative distributions'!$A194)/COUNTIFS(Data!$M$2:$M$66, "&gt;0", Data!$D$2:$D$66, "AGI")</f>
        <v>1</v>
      </c>
      <c r="O194" s="0" t="n">
        <f aca="false">COUNTIFS(Data!$D$2:$D$66, "AI", Data!$M$2:$M$66, "&lt;"&amp;'Cumulative distributions'!$A194)/COUNTIFS(Data!$M$2:$M$66, "&gt;0", Data!$D$2:$D$66, "AI")</f>
        <v>0.954545454545455</v>
      </c>
      <c r="P194" s="0" t="n">
        <f aca="false">COUNTIFS(Data!$D$2:$D$66, "Futurist", Data!$M$2:$M$66, "&lt;"&amp;'Cumulative distributions'!$A194)/COUNTIFS(Data!$M$2:$M$66, "&gt;0", Data!$D$2:$D$66, "Futurist")</f>
        <v>0.866666666666667</v>
      </c>
      <c r="Q194" s="0" t="n">
        <f aca="false">COUNTIFS(Data!$D$2:$D$66, "Other", Data!$M$2:$M$66, "&lt;"&amp;'Cumulative distributions'!$A194)/COUNTIFS(Data!$M$2:$M$66, "&gt;0", Data!$D$2:$D$66, "Other")</f>
        <v>0.875</v>
      </c>
      <c r="S194" s="0" t="n">
        <f aca="false">COUNTIFS(Data!$H$2:$H$66, "&lt;2000", Data!$M$2:$M$66, "&lt;"&amp;'Cumulative distributions'!$A194)/COUNTIFS(Data!$M$2:$M$66, "&gt;0", Data!$H$2:$H$66, "&lt;2000")</f>
        <v>0.944444444444444</v>
      </c>
      <c r="T194" s="0" t="n">
        <f aca="false">COUNTIFS(Data!$H$2:$H$66, "&gt;1999", Data!$M$2:$M$66, "&lt;"&amp;'Cumulative distributions'!$A194)/COUNTIFS(Data!$M$2:$M$66, "&gt;0", Data!$H$2:$H$66, "&gt;1999")</f>
        <v>0.925</v>
      </c>
      <c r="V194" s="0" t="n">
        <f aca="false">COUNTIFS(Data!$AD$2:$AD$66, 1, Data!$H$2:$H$66, "&gt;1999", Data!$M$2:$M$66, "&lt;"&amp;'Cumulative distributions'!$A194)/COUNTIFS(Data!$M$2:$M$66, "&gt;0", Data!$AD$2:$AD$66, 1, Data!$H$2:$H$66, "&gt;1999")</f>
        <v>0.954545454545455</v>
      </c>
      <c r="W194" s="0" t="n">
        <f aca="false">COUNTIFS(Data!$AD$2:$AD$66, 0, Data!$H$2:$H$66, "&gt;1999", Data!$M$2:$M$66, "&lt;"&amp;'Cumulative distributions'!$A194)/COUNTIFS(Data!$M$2:$M$66, "&gt;0", Data!$AD$2:$AD$66, 0, Data!$H$2:$H$66, "&gt;1999")</f>
        <v>0.909090909090909</v>
      </c>
      <c r="AH194" s="0" t="n">
        <f aca="false">IF(AND(V194&gt;0.1, (NOT(V193&gt;0.1))), A194, AH193)</f>
        <v>2026</v>
      </c>
    </row>
    <row r="195" customFormat="false" ht="12" hidden="false" customHeight="false" outlineLevel="0" collapsed="false">
      <c r="A195" s="0" t="n">
        <v>2153</v>
      </c>
      <c r="B195" s="0" t="n">
        <f aca="false">COUNTIF(Data!$M$2:$M$66, "&lt;" &amp; A195)/COUNT(Data!$M$2:$M$66)</f>
        <v>0.931034482758621</v>
      </c>
      <c r="C195" s="0" t="n">
        <f aca="false">COUNTIF(Data!$L$2:$L$66, "&lt;" &amp; A195)/COUNT(Data!$L$2:$L$66)</f>
        <v>0.924528301886792</v>
      </c>
      <c r="E195" s="0" t="n">
        <f aca="false">COUNTIFS(Data!$D$2:$D$66, "AI", Data!$H$2:$H$66, "&lt;2000", Data!$M$2:$M$66, "&lt;"&amp;'Cumulative distributions'!$A195)/COUNTIFS(Data!$M$2:$M$66, "&gt;0", Data!$D$2:$D$66, "AI", Data!$H$2:$H$66, "&lt;2000")</f>
        <v>1</v>
      </c>
      <c r="F195" s="0" t="n">
        <f aca="false">COUNTIFS(Data!$D$2:$D$66, "AI", Data!$H$2:$H$66, "&gt;1999", Data!$M$2:$M$66, "&lt;"&amp;'Cumulative distributions'!$A195)/COUNTIFS(Data!$M$2:$M$66, "&gt;0", Data!$D$2:$D$66, "AI", Data!$H$2:$H$66, "&gt;1999")</f>
        <v>0.933333333333333</v>
      </c>
      <c r="G195" s="0" t="e">
        <f aca="false">COUNTIFS(Data!$D$2:$D$66, "AGI", Data!$H$2:$H$66, "&lt;2000", Data!$M$2:$M$66, "&lt;"&amp;'Cumulative distributions'!$A195)/COUNTIFS(Data!$M$2:$M$66, "&gt;0", Data!$D$2:$D$66, "AGI", Data!$H$2:$H$66, "&lt;2000")</f>
        <v>#DIV/0!</v>
      </c>
      <c r="H195" s="0" t="n">
        <f aca="false">COUNTIFS(Data!$D$2:$D$66, "AGI", Data!$H$2:$H$66, "&gt;1999", Data!$M$2:$M$66, "&lt;"&amp;'Cumulative distributions'!$A195)/COUNTIFS(Data!$M$2:$M$66, "&gt;0", Data!$D$2:$D$66, "AGI", Data!$H$2:$H$66, "&gt;1999")</f>
        <v>1</v>
      </c>
      <c r="I195" s="0" t="n">
        <f aca="false">COUNTIFS(Data!$D$2:$D$66, "Futurist", Data!$H$2:$H$66, "&lt;2000", Data!$M$2:$M$66, "&lt;"&amp;'Cumulative distributions'!$A195)/COUNTIFS(Data!$M$2:$M$66, "&gt;0", Data!$D$2:$D$66, "Futurist", Data!$H$2:$H$66, "&lt;2000")</f>
        <v>0.875</v>
      </c>
      <c r="J195" s="0" t="n">
        <f aca="false">COUNTIFS(Data!$D$2:$D$66, "Futurist", Data!$H$2:$H$66, "&gt;1999", Data!$M$2:$M$66, "&lt;"&amp;'Cumulative distributions'!$A195)/COUNTIFS(Data!$M$2:$M$66, "&gt;0", Data!$D$2:$D$66, "Futurist", Data!$H$2:$H$66, "&gt;1999")</f>
        <v>0.857142857142857</v>
      </c>
      <c r="K195" s="0" t="n">
        <f aca="false">COUNTIFS(Data!$D$2:$D$66, "Other", Data!$H$2:$H$66, "&lt;2000", Data!$M$2:$M$66, "&lt;"&amp;'Cumulative distributions'!$A195)/COUNTIFS(Data!$M$2:$M$66, "&gt;0", Data!$D$2:$D$66, "Other", Data!$H$2:$H$66, "&lt;2000")</f>
        <v>1</v>
      </c>
      <c r="L195" s="0" t="n">
        <f aca="false">COUNTIFS(Data!$D$2:$D$66, "Other", Data!$H$2:$H$66, "&gt;1999", Data!$M$2:$M$66, "&lt;"&amp;'Cumulative distributions'!$A195)/COUNTIFS(Data!$M$2:$M$66, "&gt;0", Data!$D$2:$D$66, "Other", Data!$H$2:$H$66, "&gt;1999")</f>
        <v>0.8</v>
      </c>
      <c r="N195" s="0" t="n">
        <f aca="false">COUNTIFS(Data!$D$2:$D$66, "AGI", Data!$M$2:$M$66, "&lt;"&amp;'Cumulative distributions'!$A195)/COUNTIFS(Data!$M$2:$M$66, "&gt;0", Data!$D$2:$D$66, "AGI")</f>
        <v>1</v>
      </c>
      <c r="O195" s="0" t="n">
        <f aca="false">COUNTIFS(Data!$D$2:$D$66, "AI", Data!$M$2:$M$66, "&lt;"&amp;'Cumulative distributions'!$A195)/COUNTIFS(Data!$M$2:$M$66, "&gt;0", Data!$D$2:$D$66, "AI")</f>
        <v>0.954545454545455</v>
      </c>
      <c r="P195" s="0" t="n">
        <f aca="false">COUNTIFS(Data!$D$2:$D$66, "Futurist", Data!$M$2:$M$66, "&lt;"&amp;'Cumulative distributions'!$A195)/COUNTIFS(Data!$M$2:$M$66, "&gt;0", Data!$D$2:$D$66, "Futurist")</f>
        <v>0.866666666666667</v>
      </c>
      <c r="Q195" s="0" t="n">
        <f aca="false">COUNTIFS(Data!$D$2:$D$66, "Other", Data!$M$2:$M$66, "&lt;"&amp;'Cumulative distributions'!$A195)/COUNTIFS(Data!$M$2:$M$66, "&gt;0", Data!$D$2:$D$66, "Other")</f>
        <v>0.875</v>
      </c>
      <c r="S195" s="0" t="n">
        <f aca="false">COUNTIFS(Data!$H$2:$H$66, "&lt;2000", Data!$M$2:$M$66, "&lt;"&amp;'Cumulative distributions'!$A195)/COUNTIFS(Data!$M$2:$M$66, "&gt;0", Data!$H$2:$H$66, "&lt;2000")</f>
        <v>0.944444444444444</v>
      </c>
      <c r="T195" s="0" t="n">
        <f aca="false">COUNTIFS(Data!$H$2:$H$66, "&gt;1999", Data!$M$2:$M$66, "&lt;"&amp;'Cumulative distributions'!$A195)/COUNTIFS(Data!$M$2:$M$66, "&gt;0", Data!$H$2:$H$66, "&gt;1999")</f>
        <v>0.925</v>
      </c>
      <c r="V195" s="0" t="n">
        <f aca="false">COUNTIFS(Data!$AD$2:$AD$66, 1, Data!$H$2:$H$66, "&gt;1999", Data!$M$2:$M$66, "&lt;"&amp;'Cumulative distributions'!$A195)/COUNTIFS(Data!$M$2:$M$66, "&gt;0", Data!$AD$2:$AD$66, 1, Data!$H$2:$H$66, "&gt;1999")</f>
        <v>0.954545454545455</v>
      </c>
      <c r="W195" s="0" t="n">
        <f aca="false">COUNTIFS(Data!$AD$2:$AD$66, 0, Data!$H$2:$H$66, "&gt;1999", Data!$M$2:$M$66, "&lt;"&amp;'Cumulative distributions'!$A195)/COUNTIFS(Data!$M$2:$M$66, "&gt;0", Data!$AD$2:$AD$66, 0, Data!$H$2:$H$66, "&gt;1999")</f>
        <v>0.909090909090909</v>
      </c>
      <c r="AH195" s="0" t="n">
        <f aca="false">IF(AND(V195&gt;0.1, (NOT(V194&gt;0.1))), A195, AH194)</f>
        <v>2026</v>
      </c>
    </row>
    <row r="196" customFormat="false" ht="12" hidden="false" customHeight="false" outlineLevel="0" collapsed="false">
      <c r="A196" s="0" t="n">
        <v>2154</v>
      </c>
      <c r="B196" s="0" t="n">
        <f aca="false">COUNTIF(Data!$M$2:$M$66, "&lt;" &amp; A196)/COUNT(Data!$M$2:$M$66)</f>
        <v>0.931034482758621</v>
      </c>
      <c r="C196" s="0" t="n">
        <f aca="false">COUNTIF(Data!$L$2:$L$66, "&lt;" &amp; A196)/COUNT(Data!$L$2:$L$66)</f>
        <v>0.924528301886792</v>
      </c>
      <c r="E196" s="0" t="n">
        <f aca="false">COUNTIFS(Data!$D$2:$D$66, "AI", Data!$H$2:$H$66, "&lt;2000", Data!$M$2:$M$66, "&lt;"&amp;'Cumulative distributions'!$A196)/COUNTIFS(Data!$M$2:$M$66, "&gt;0", Data!$D$2:$D$66, "AI", Data!$H$2:$H$66, "&lt;2000")</f>
        <v>1</v>
      </c>
      <c r="F196" s="0" t="n">
        <f aca="false">COUNTIFS(Data!$D$2:$D$66, "AI", Data!$H$2:$H$66, "&gt;1999", Data!$M$2:$M$66, "&lt;"&amp;'Cumulative distributions'!$A196)/COUNTIFS(Data!$M$2:$M$66, "&gt;0", Data!$D$2:$D$66, "AI", Data!$H$2:$H$66, "&gt;1999")</f>
        <v>0.933333333333333</v>
      </c>
      <c r="G196" s="0" t="e">
        <f aca="false">COUNTIFS(Data!$D$2:$D$66, "AGI", Data!$H$2:$H$66, "&lt;2000", Data!$M$2:$M$66, "&lt;"&amp;'Cumulative distributions'!$A196)/COUNTIFS(Data!$M$2:$M$66, "&gt;0", Data!$D$2:$D$66, "AGI", Data!$H$2:$H$66, "&lt;2000")</f>
        <v>#DIV/0!</v>
      </c>
      <c r="H196" s="0" t="n">
        <f aca="false">COUNTIFS(Data!$D$2:$D$66, "AGI", Data!$H$2:$H$66, "&gt;1999", Data!$M$2:$M$66, "&lt;"&amp;'Cumulative distributions'!$A196)/COUNTIFS(Data!$M$2:$M$66, "&gt;0", Data!$D$2:$D$66, "AGI", Data!$H$2:$H$66, "&gt;1999")</f>
        <v>1</v>
      </c>
      <c r="I196" s="0" t="n">
        <f aca="false">COUNTIFS(Data!$D$2:$D$66, "Futurist", Data!$H$2:$H$66, "&lt;2000", Data!$M$2:$M$66, "&lt;"&amp;'Cumulative distributions'!$A196)/COUNTIFS(Data!$M$2:$M$66, "&gt;0", Data!$D$2:$D$66, "Futurist", Data!$H$2:$H$66, "&lt;2000")</f>
        <v>0.875</v>
      </c>
      <c r="J196" s="0" t="n">
        <f aca="false">COUNTIFS(Data!$D$2:$D$66, "Futurist", Data!$H$2:$H$66, "&gt;1999", Data!$M$2:$M$66, "&lt;"&amp;'Cumulative distributions'!$A196)/COUNTIFS(Data!$M$2:$M$66, "&gt;0", Data!$D$2:$D$66, "Futurist", Data!$H$2:$H$66, "&gt;1999")</f>
        <v>0.857142857142857</v>
      </c>
      <c r="K196" s="0" t="n">
        <f aca="false">COUNTIFS(Data!$D$2:$D$66, "Other", Data!$H$2:$H$66, "&lt;2000", Data!$M$2:$M$66, "&lt;"&amp;'Cumulative distributions'!$A196)/COUNTIFS(Data!$M$2:$M$66, "&gt;0", Data!$D$2:$D$66, "Other", Data!$H$2:$H$66, "&lt;2000")</f>
        <v>1</v>
      </c>
      <c r="L196" s="0" t="n">
        <f aca="false">COUNTIFS(Data!$D$2:$D$66, "Other", Data!$H$2:$H$66, "&gt;1999", Data!$M$2:$M$66, "&lt;"&amp;'Cumulative distributions'!$A196)/COUNTIFS(Data!$M$2:$M$66, "&gt;0", Data!$D$2:$D$66, "Other", Data!$H$2:$H$66, "&gt;1999")</f>
        <v>0.8</v>
      </c>
      <c r="N196" s="0" t="n">
        <f aca="false">COUNTIFS(Data!$D$2:$D$66, "AGI", Data!$M$2:$M$66, "&lt;"&amp;'Cumulative distributions'!$A196)/COUNTIFS(Data!$M$2:$M$66, "&gt;0", Data!$D$2:$D$66, "AGI")</f>
        <v>1</v>
      </c>
      <c r="O196" s="0" t="n">
        <f aca="false">COUNTIFS(Data!$D$2:$D$66, "AI", Data!$M$2:$M$66, "&lt;"&amp;'Cumulative distributions'!$A196)/COUNTIFS(Data!$M$2:$M$66, "&gt;0", Data!$D$2:$D$66, "AI")</f>
        <v>0.954545454545455</v>
      </c>
      <c r="P196" s="0" t="n">
        <f aca="false">COUNTIFS(Data!$D$2:$D$66, "Futurist", Data!$M$2:$M$66, "&lt;"&amp;'Cumulative distributions'!$A196)/COUNTIFS(Data!$M$2:$M$66, "&gt;0", Data!$D$2:$D$66, "Futurist")</f>
        <v>0.866666666666667</v>
      </c>
      <c r="Q196" s="0" t="n">
        <f aca="false">COUNTIFS(Data!$D$2:$D$66, "Other", Data!$M$2:$M$66, "&lt;"&amp;'Cumulative distributions'!$A196)/COUNTIFS(Data!$M$2:$M$66, "&gt;0", Data!$D$2:$D$66, "Other")</f>
        <v>0.875</v>
      </c>
      <c r="S196" s="0" t="n">
        <f aca="false">COUNTIFS(Data!$H$2:$H$66, "&lt;2000", Data!$M$2:$M$66, "&lt;"&amp;'Cumulative distributions'!$A196)/COUNTIFS(Data!$M$2:$M$66, "&gt;0", Data!$H$2:$H$66, "&lt;2000")</f>
        <v>0.944444444444444</v>
      </c>
      <c r="T196" s="0" t="n">
        <f aca="false">COUNTIFS(Data!$H$2:$H$66, "&gt;1999", Data!$M$2:$M$66, "&lt;"&amp;'Cumulative distributions'!$A196)/COUNTIFS(Data!$M$2:$M$66, "&gt;0", Data!$H$2:$H$66, "&gt;1999")</f>
        <v>0.925</v>
      </c>
      <c r="V196" s="0" t="n">
        <f aca="false">COUNTIFS(Data!$AD$2:$AD$66, 1, Data!$H$2:$H$66, "&gt;1999", Data!$M$2:$M$66, "&lt;"&amp;'Cumulative distributions'!$A196)/COUNTIFS(Data!$M$2:$M$66, "&gt;0", Data!$AD$2:$AD$66, 1, Data!$H$2:$H$66, "&gt;1999")</f>
        <v>0.954545454545455</v>
      </c>
      <c r="W196" s="0" t="n">
        <f aca="false">COUNTIFS(Data!$AD$2:$AD$66, 0, Data!$H$2:$H$66, "&gt;1999", Data!$M$2:$M$66, "&lt;"&amp;'Cumulative distributions'!$A196)/COUNTIFS(Data!$M$2:$M$66, "&gt;0", Data!$AD$2:$AD$66, 0, Data!$H$2:$H$66, "&gt;1999")</f>
        <v>0.909090909090909</v>
      </c>
      <c r="AH196" s="0" t="n">
        <f aca="false">IF(AND(V196&gt;0.1, (NOT(V195&gt;0.1))), A196, AH195)</f>
        <v>2026</v>
      </c>
    </row>
    <row r="197" customFormat="false" ht="12" hidden="false" customHeight="false" outlineLevel="0" collapsed="false">
      <c r="A197" s="0" t="n">
        <v>2155</v>
      </c>
      <c r="B197" s="0" t="n">
        <f aca="false">COUNTIF(Data!$M$2:$M$66, "&lt;" &amp; A197)/COUNT(Data!$M$2:$M$66)</f>
        <v>0.931034482758621</v>
      </c>
      <c r="C197" s="0" t="n">
        <f aca="false">COUNTIF(Data!$L$2:$L$66, "&lt;" &amp; A197)/COUNT(Data!$L$2:$L$66)</f>
        <v>0.924528301886792</v>
      </c>
      <c r="E197" s="0" t="n">
        <f aca="false">COUNTIFS(Data!$D$2:$D$66, "AI", Data!$H$2:$H$66, "&lt;2000", Data!$M$2:$M$66, "&lt;"&amp;'Cumulative distributions'!$A197)/COUNTIFS(Data!$M$2:$M$66, "&gt;0", Data!$D$2:$D$66, "AI", Data!$H$2:$H$66, "&lt;2000")</f>
        <v>1</v>
      </c>
      <c r="F197" s="0" t="n">
        <f aca="false">COUNTIFS(Data!$D$2:$D$66, "AI", Data!$H$2:$H$66, "&gt;1999", Data!$M$2:$M$66, "&lt;"&amp;'Cumulative distributions'!$A197)/COUNTIFS(Data!$M$2:$M$66, "&gt;0", Data!$D$2:$D$66, "AI", Data!$H$2:$H$66, "&gt;1999")</f>
        <v>0.933333333333333</v>
      </c>
      <c r="G197" s="0" t="e">
        <f aca="false">COUNTIFS(Data!$D$2:$D$66, "AGI", Data!$H$2:$H$66, "&lt;2000", Data!$M$2:$M$66, "&lt;"&amp;'Cumulative distributions'!$A197)/COUNTIFS(Data!$M$2:$M$66, "&gt;0", Data!$D$2:$D$66, "AGI", Data!$H$2:$H$66, "&lt;2000")</f>
        <v>#DIV/0!</v>
      </c>
      <c r="H197" s="0" t="n">
        <f aca="false">COUNTIFS(Data!$D$2:$D$66, "AGI", Data!$H$2:$H$66, "&gt;1999", Data!$M$2:$M$66, "&lt;"&amp;'Cumulative distributions'!$A197)/COUNTIFS(Data!$M$2:$M$66, "&gt;0", Data!$D$2:$D$66, "AGI", Data!$H$2:$H$66, "&gt;1999")</f>
        <v>1</v>
      </c>
      <c r="I197" s="0" t="n">
        <f aca="false">COUNTIFS(Data!$D$2:$D$66, "Futurist", Data!$H$2:$H$66, "&lt;2000", Data!$M$2:$M$66, "&lt;"&amp;'Cumulative distributions'!$A197)/COUNTIFS(Data!$M$2:$M$66, "&gt;0", Data!$D$2:$D$66, "Futurist", Data!$H$2:$H$66, "&lt;2000")</f>
        <v>0.875</v>
      </c>
      <c r="J197" s="0" t="n">
        <f aca="false">COUNTIFS(Data!$D$2:$D$66, "Futurist", Data!$H$2:$H$66, "&gt;1999", Data!$M$2:$M$66, "&lt;"&amp;'Cumulative distributions'!$A197)/COUNTIFS(Data!$M$2:$M$66, "&gt;0", Data!$D$2:$D$66, "Futurist", Data!$H$2:$H$66, "&gt;1999")</f>
        <v>0.857142857142857</v>
      </c>
      <c r="K197" s="0" t="n">
        <f aca="false">COUNTIFS(Data!$D$2:$D$66, "Other", Data!$H$2:$H$66, "&lt;2000", Data!$M$2:$M$66, "&lt;"&amp;'Cumulative distributions'!$A197)/COUNTIFS(Data!$M$2:$M$66, "&gt;0", Data!$D$2:$D$66, "Other", Data!$H$2:$H$66, "&lt;2000")</f>
        <v>1</v>
      </c>
      <c r="L197" s="0" t="n">
        <f aca="false">COUNTIFS(Data!$D$2:$D$66, "Other", Data!$H$2:$H$66, "&gt;1999", Data!$M$2:$M$66, "&lt;"&amp;'Cumulative distributions'!$A197)/COUNTIFS(Data!$M$2:$M$66, "&gt;0", Data!$D$2:$D$66, "Other", Data!$H$2:$H$66, "&gt;1999")</f>
        <v>0.8</v>
      </c>
      <c r="N197" s="0" t="n">
        <f aca="false">COUNTIFS(Data!$D$2:$D$66, "AGI", Data!$M$2:$M$66, "&lt;"&amp;'Cumulative distributions'!$A197)/COUNTIFS(Data!$M$2:$M$66, "&gt;0", Data!$D$2:$D$66, "AGI")</f>
        <v>1</v>
      </c>
      <c r="O197" s="0" t="n">
        <f aca="false">COUNTIFS(Data!$D$2:$D$66, "AI", Data!$M$2:$M$66, "&lt;"&amp;'Cumulative distributions'!$A197)/COUNTIFS(Data!$M$2:$M$66, "&gt;0", Data!$D$2:$D$66, "AI")</f>
        <v>0.954545454545455</v>
      </c>
      <c r="P197" s="0" t="n">
        <f aca="false">COUNTIFS(Data!$D$2:$D$66, "Futurist", Data!$M$2:$M$66, "&lt;"&amp;'Cumulative distributions'!$A197)/COUNTIFS(Data!$M$2:$M$66, "&gt;0", Data!$D$2:$D$66, "Futurist")</f>
        <v>0.866666666666667</v>
      </c>
      <c r="Q197" s="0" t="n">
        <f aca="false">COUNTIFS(Data!$D$2:$D$66, "Other", Data!$M$2:$M$66, "&lt;"&amp;'Cumulative distributions'!$A197)/COUNTIFS(Data!$M$2:$M$66, "&gt;0", Data!$D$2:$D$66, "Other")</f>
        <v>0.875</v>
      </c>
      <c r="S197" s="0" t="n">
        <f aca="false">COUNTIFS(Data!$H$2:$H$66, "&lt;2000", Data!$M$2:$M$66, "&lt;"&amp;'Cumulative distributions'!$A197)/COUNTIFS(Data!$M$2:$M$66, "&gt;0", Data!$H$2:$H$66, "&lt;2000")</f>
        <v>0.944444444444444</v>
      </c>
      <c r="T197" s="0" t="n">
        <f aca="false">COUNTIFS(Data!$H$2:$H$66, "&gt;1999", Data!$M$2:$M$66, "&lt;"&amp;'Cumulative distributions'!$A197)/COUNTIFS(Data!$M$2:$M$66, "&gt;0", Data!$H$2:$H$66, "&gt;1999")</f>
        <v>0.925</v>
      </c>
      <c r="V197" s="0" t="n">
        <f aca="false">COUNTIFS(Data!$AD$2:$AD$66, 1, Data!$H$2:$H$66, "&gt;1999", Data!$M$2:$M$66, "&lt;"&amp;'Cumulative distributions'!$A197)/COUNTIFS(Data!$M$2:$M$66, "&gt;0", Data!$AD$2:$AD$66, 1, Data!$H$2:$H$66, "&gt;1999")</f>
        <v>0.954545454545455</v>
      </c>
      <c r="W197" s="0" t="n">
        <f aca="false">COUNTIFS(Data!$AD$2:$AD$66, 0, Data!$H$2:$H$66, "&gt;1999", Data!$M$2:$M$66, "&lt;"&amp;'Cumulative distributions'!$A197)/COUNTIFS(Data!$M$2:$M$66, "&gt;0", Data!$AD$2:$AD$66, 0, Data!$H$2:$H$66, "&gt;1999")</f>
        <v>0.909090909090909</v>
      </c>
      <c r="AH197" s="0" t="n">
        <f aca="false">IF(AND(V197&gt;0.1, (NOT(V196&gt;0.1))), A197, AH196)</f>
        <v>2026</v>
      </c>
    </row>
    <row r="198" customFormat="false" ht="12" hidden="false" customHeight="false" outlineLevel="0" collapsed="false">
      <c r="A198" s="0" t="n">
        <v>2156</v>
      </c>
      <c r="B198" s="0" t="n">
        <f aca="false">COUNTIF(Data!$M$2:$M$66, "&lt;" &amp; A198)/COUNT(Data!$M$2:$M$66)</f>
        <v>0.931034482758621</v>
      </c>
      <c r="C198" s="0" t="n">
        <f aca="false">COUNTIF(Data!$L$2:$L$66, "&lt;" &amp; A198)/COUNT(Data!$L$2:$L$66)</f>
        <v>0.924528301886792</v>
      </c>
      <c r="E198" s="0" t="n">
        <f aca="false">COUNTIFS(Data!$D$2:$D$66, "AI", Data!$H$2:$H$66, "&lt;2000", Data!$M$2:$M$66, "&lt;"&amp;'Cumulative distributions'!$A198)/COUNTIFS(Data!$M$2:$M$66, "&gt;0", Data!$D$2:$D$66, "AI", Data!$H$2:$H$66, "&lt;2000")</f>
        <v>1</v>
      </c>
      <c r="F198" s="0" t="n">
        <f aca="false">COUNTIFS(Data!$D$2:$D$66, "AI", Data!$H$2:$H$66, "&gt;1999", Data!$M$2:$M$66, "&lt;"&amp;'Cumulative distributions'!$A198)/COUNTIFS(Data!$M$2:$M$66, "&gt;0", Data!$D$2:$D$66, "AI", Data!$H$2:$H$66, "&gt;1999")</f>
        <v>0.933333333333333</v>
      </c>
      <c r="G198" s="0" t="e">
        <f aca="false">COUNTIFS(Data!$D$2:$D$66, "AGI", Data!$H$2:$H$66, "&lt;2000", Data!$M$2:$M$66, "&lt;"&amp;'Cumulative distributions'!$A198)/COUNTIFS(Data!$M$2:$M$66, "&gt;0", Data!$D$2:$D$66, "AGI", Data!$H$2:$H$66, "&lt;2000")</f>
        <v>#DIV/0!</v>
      </c>
      <c r="H198" s="0" t="n">
        <f aca="false">COUNTIFS(Data!$D$2:$D$66, "AGI", Data!$H$2:$H$66, "&gt;1999", Data!$M$2:$M$66, "&lt;"&amp;'Cumulative distributions'!$A198)/COUNTIFS(Data!$M$2:$M$66, "&gt;0", Data!$D$2:$D$66, "AGI", Data!$H$2:$H$66, "&gt;1999")</f>
        <v>1</v>
      </c>
      <c r="I198" s="0" t="n">
        <f aca="false">COUNTIFS(Data!$D$2:$D$66, "Futurist", Data!$H$2:$H$66, "&lt;2000", Data!$M$2:$M$66, "&lt;"&amp;'Cumulative distributions'!$A198)/COUNTIFS(Data!$M$2:$M$66, "&gt;0", Data!$D$2:$D$66, "Futurist", Data!$H$2:$H$66, "&lt;2000")</f>
        <v>0.875</v>
      </c>
      <c r="J198" s="0" t="n">
        <f aca="false">COUNTIFS(Data!$D$2:$D$66, "Futurist", Data!$H$2:$H$66, "&gt;1999", Data!$M$2:$M$66, "&lt;"&amp;'Cumulative distributions'!$A198)/COUNTIFS(Data!$M$2:$M$66, "&gt;0", Data!$D$2:$D$66, "Futurist", Data!$H$2:$H$66, "&gt;1999")</f>
        <v>0.857142857142857</v>
      </c>
      <c r="K198" s="0" t="n">
        <f aca="false">COUNTIFS(Data!$D$2:$D$66, "Other", Data!$H$2:$H$66, "&lt;2000", Data!$M$2:$M$66, "&lt;"&amp;'Cumulative distributions'!$A198)/COUNTIFS(Data!$M$2:$M$66, "&gt;0", Data!$D$2:$D$66, "Other", Data!$H$2:$H$66, "&lt;2000")</f>
        <v>1</v>
      </c>
      <c r="L198" s="0" t="n">
        <f aca="false">COUNTIFS(Data!$D$2:$D$66, "Other", Data!$H$2:$H$66, "&gt;1999", Data!$M$2:$M$66, "&lt;"&amp;'Cumulative distributions'!$A198)/COUNTIFS(Data!$M$2:$M$66, "&gt;0", Data!$D$2:$D$66, "Other", Data!$H$2:$H$66, "&gt;1999")</f>
        <v>0.8</v>
      </c>
      <c r="N198" s="0" t="n">
        <f aca="false">COUNTIFS(Data!$D$2:$D$66, "AGI", Data!$M$2:$M$66, "&lt;"&amp;'Cumulative distributions'!$A198)/COUNTIFS(Data!$M$2:$M$66, "&gt;0", Data!$D$2:$D$66, "AGI")</f>
        <v>1</v>
      </c>
      <c r="O198" s="0" t="n">
        <f aca="false">COUNTIFS(Data!$D$2:$D$66, "AI", Data!$M$2:$M$66, "&lt;"&amp;'Cumulative distributions'!$A198)/COUNTIFS(Data!$M$2:$M$66, "&gt;0", Data!$D$2:$D$66, "AI")</f>
        <v>0.954545454545455</v>
      </c>
      <c r="P198" s="0" t="n">
        <f aca="false">COUNTIFS(Data!$D$2:$D$66, "Futurist", Data!$M$2:$M$66, "&lt;"&amp;'Cumulative distributions'!$A198)/COUNTIFS(Data!$M$2:$M$66, "&gt;0", Data!$D$2:$D$66, "Futurist")</f>
        <v>0.866666666666667</v>
      </c>
      <c r="Q198" s="0" t="n">
        <f aca="false">COUNTIFS(Data!$D$2:$D$66, "Other", Data!$M$2:$M$66, "&lt;"&amp;'Cumulative distributions'!$A198)/COUNTIFS(Data!$M$2:$M$66, "&gt;0", Data!$D$2:$D$66, "Other")</f>
        <v>0.875</v>
      </c>
      <c r="S198" s="0" t="n">
        <f aca="false">COUNTIFS(Data!$H$2:$H$66, "&lt;2000", Data!$M$2:$M$66, "&lt;"&amp;'Cumulative distributions'!$A198)/COUNTIFS(Data!$M$2:$M$66, "&gt;0", Data!$H$2:$H$66, "&lt;2000")</f>
        <v>0.944444444444444</v>
      </c>
      <c r="T198" s="0" t="n">
        <f aca="false">COUNTIFS(Data!$H$2:$H$66, "&gt;1999", Data!$M$2:$M$66, "&lt;"&amp;'Cumulative distributions'!$A198)/COUNTIFS(Data!$M$2:$M$66, "&gt;0", Data!$H$2:$H$66, "&gt;1999")</f>
        <v>0.925</v>
      </c>
      <c r="V198" s="0" t="n">
        <f aca="false">COUNTIFS(Data!$AD$2:$AD$66, 1, Data!$H$2:$H$66, "&gt;1999", Data!$M$2:$M$66, "&lt;"&amp;'Cumulative distributions'!$A198)/COUNTIFS(Data!$M$2:$M$66, "&gt;0", Data!$AD$2:$AD$66, 1, Data!$H$2:$H$66, "&gt;1999")</f>
        <v>0.954545454545455</v>
      </c>
      <c r="W198" s="0" t="n">
        <f aca="false">COUNTIFS(Data!$AD$2:$AD$66, 0, Data!$H$2:$H$66, "&gt;1999", Data!$M$2:$M$66, "&lt;"&amp;'Cumulative distributions'!$A198)/COUNTIFS(Data!$M$2:$M$66, "&gt;0", Data!$AD$2:$AD$66, 0, Data!$H$2:$H$66, "&gt;1999")</f>
        <v>0.909090909090909</v>
      </c>
      <c r="AH198" s="0" t="n">
        <f aca="false">IF(AND(V198&gt;0.1, (NOT(V197&gt;0.1))), A198, AH197)</f>
        <v>2026</v>
      </c>
    </row>
    <row r="199" customFormat="false" ht="12" hidden="false" customHeight="false" outlineLevel="0" collapsed="false">
      <c r="A199" s="0" t="n">
        <v>2157</v>
      </c>
      <c r="B199" s="0" t="n">
        <f aca="false">COUNTIF(Data!$M$2:$M$66, "&lt;" &amp; A199)/COUNT(Data!$M$2:$M$66)</f>
        <v>0.931034482758621</v>
      </c>
      <c r="C199" s="0" t="n">
        <f aca="false">COUNTIF(Data!$L$2:$L$66, "&lt;" &amp; A199)/COUNT(Data!$L$2:$L$66)</f>
        <v>0.924528301886792</v>
      </c>
      <c r="E199" s="0" t="n">
        <f aca="false">COUNTIFS(Data!$D$2:$D$66, "AI", Data!$H$2:$H$66, "&lt;2000", Data!$M$2:$M$66, "&lt;"&amp;'Cumulative distributions'!$A199)/COUNTIFS(Data!$M$2:$M$66, "&gt;0", Data!$D$2:$D$66, "AI", Data!$H$2:$H$66, "&lt;2000")</f>
        <v>1</v>
      </c>
      <c r="F199" s="0" t="n">
        <f aca="false">COUNTIFS(Data!$D$2:$D$66, "AI", Data!$H$2:$H$66, "&gt;1999", Data!$M$2:$M$66, "&lt;"&amp;'Cumulative distributions'!$A199)/COUNTIFS(Data!$M$2:$M$66, "&gt;0", Data!$D$2:$D$66, "AI", Data!$H$2:$H$66, "&gt;1999")</f>
        <v>0.933333333333333</v>
      </c>
      <c r="G199" s="0" t="e">
        <f aca="false">COUNTIFS(Data!$D$2:$D$66, "AGI", Data!$H$2:$H$66, "&lt;2000", Data!$M$2:$M$66, "&lt;"&amp;'Cumulative distributions'!$A199)/COUNTIFS(Data!$M$2:$M$66, "&gt;0", Data!$D$2:$D$66, "AGI", Data!$H$2:$H$66, "&lt;2000")</f>
        <v>#DIV/0!</v>
      </c>
      <c r="H199" s="0" t="n">
        <f aca="false">COUNTIFS(Data!$D$2:$D$66, "AGI", Data!$H$2:$H$66, "&gt;1999", Data!$M$2:$M$66, "&lt;"&amp;'Cumulative distributions'!$A199)/COUNTIFS(Data!$M$2:$M$66, "&gt;0", Data!$D$2:$D$66, "AGI", Data!$H$2:$H$66, "&gt;1999")</f>
        <v>1</v>
      </c>
      <c r="I199" s="0" t="n">
        <f aca="false">COUNTIFS(Data!$D$2:$D$66, "Futurist", Data!$H$2:$H$66, "&lt;2000", Data!$M$2:$M$66, "&lt;"&amp;'Cumulative distributions'!$A199)/COUNTIFS(Data!$M$2:$M$66, "&gt;0", Data!$D$2:$D$66, "Futurist", Data!$H$2:$H$66, "&lt;2000")</f>
        <v>0.875</v>
      </c>
      <c r="J199" s="0" t="n">
        <f aca="false">COUNTIFS(Data!$D$2:$D$66, "Futurist", Data!$H$2:$H$66, "&gt;1999", Data!$M$2:$M$66, "&lt;"&amp;'Cumulative distributions'!$A199)/COUNTIFS(Data!$M$2:$M$66, "&gt;0", Data!$D$2:$D$66, "Futurist", Data!$H$2:$H$66, "&gt;1999")</f>
        <v>0.857142857142857</v>
      </c>
      <c r="K199" s="0" t="n">
        <f aca="false">COUNTIFS(Data!$D$2:$D$66, "Other", Data!$H$2:$H$66, "&lt;2000", Data!$M$2:$M$66, "&lt;"&amp;'Cumulative distributions'!$A199)/COUNTIFS(Data!$M$2:$M$66, "&gt;0", Data!$D$2:$D$66, "Other", Data!$H$2:$H$66, "&lt;2000")</f>
        <v>1</v>
      </c>
      <c r="L199" s="0" t="n">
        <f aca="false">COUNTIFS(Data!$D$2:$D$66, "Other", Data!$H$2:$H$66, "&gt;1999", Data!$M$2:$M$66, "&lt;"&amp;'Cumulative distributions'!$A199)/COUNTIFS(Data!$M$2:$M$66, "&gt;0", Data!$D$2:$D$66, "Other", Data!$H$2:$H$66, "&gt;1999")</f>
        <v>0.8</v>
      </c>
      <c r="N199" s="0" t="n">
        <f aca="false">COUNTIFS(Data!$D$2:$D$66, "AGI", Data!$M$2:$M$66, "&lt;"&amp;'Cumulative distributions'!$A199)/COUNTIFS(Data!$M$2:$M$66, "&gt;0", Data!$D$2:$D$66, "AGI")</f>
        <v>1</v>
      </c>
      <c r="O199" s="0" t="n">
        <f aca="false">COUNTIFS(Data!$D$2:$D$66, "AI", Data!$M$2:$M$66, "&lt;"&amp;'Cumulative distributions'!$A199)/COUNTIFS(Data!$M$2:$M$66, "&gt;0", Data!$D$2:$D$66, "AI")</f>
        <v>0.954545454545455</v>
      </c>
      <c r="P199" s="0" t="n">
        <f aca="false">COUNTIFS(Data!$D$2:$D$66, "Futurist", Data!$M$2:$M$66, "&lt;"&amp;'Cumulative distributions'!$A199)/COUNTIFS(Data!$M$2:$M$66, "&gt;0", Data!$D$2:$D$66, "Futurist")</f>
        <v>0.866666666666667</v>
      </c>
      <c r="Q199" s="0" t="n">
        <f aca="false">COUNTIFS(Data!$D$2:$D$66, "Other", Data!$M$2:$M$66, "&lt;"&amp;'Cumulative distributions'!$A199)/COUNTIFS(Data!$M$2:$M$66, "&gt;0", Data!$D$2:$D$66, "Other")</f>
        <v>0.875</v>
      </c>
      <c r="S199" s="0" t="n">
        <f aca="false">COUNTIFS(Data!$H$2:$H$66, "&lt;2000", Data!$M$2:$M$66, "&lt;"&amp;'Cumulative distributions'!$A199)/COUNTIFS(Data!$M$2:$M$66, "&gt;0", Data!$H$2:$H$66, "&lt;2000")</f>
        <v>0.944444444444444</v>
      </c>
      <c r="T199" s="0" t="n">
        <f aca="false">COUNTIFS(Data!$H$2:$H$66, "&gt;1999", Data!$M$2:$M$66, "&lt;"&amp;'Cumulative distributions'!$A199)/COUNTIFS(Data!$M$2:$M$66, "&gt;0", Data!$H$2:$H$66, "&gt;1999")</f>
        <v>0.925</v>
      </c>
      <c r="V199" s="0" t="n">
        <f aca="false">COUNTIFS(Data!$AD$2:$AD$66, 1, Data!$H$2:$H$66, "&gt;1999", Data!$M$2:$M$66, "&lt;"&amp;'Cumulative distributions'!$A199)/COUNTIFS(Data!$M$2:$M$66, "&gt;0", Data!$AD$2:$AD$66, 1, Data!$H$2:$H$66, "&gt;1999")</f>
        <v>0.954545454545455</v>
      </c>
      <c r="W199" s="0" t="n">
        <f aca="false">COUNTIFS(Data!$AD$2:$AD$66, 0, Data!$H$2:$H$66, "&gt;1999", Data!$M$2:$M$66, "&lt;"&amp;'Cumulative distributions'!$A199)/COUNTIFS(Data!$M$2:$M$66, "&gt;0", Data!$AD$2:$AD$66, 0, Data!$H$2:$H$66, "&gt;1999")</f>
        <v>0.909090909090909</v>
      </c>
      <c r="AH199" s="0" t="n">
        <f aca="false">IF(AND(V199&gt;0.1, (NOT(V198&gt;0.1))), A199, AH198)</f>
        <v>2026</v>
      </c>
    </row>
    <row r="200" customFormat="false" ht="12" hidden="false" customHeight="false" outlineLevel="0" collapsed="false">
      <c r="A200" s="0" t="n">
        <v>2158</v>
      </c>
      <c r="B200" s="0" t="n">
        <f aca="false">COUNTIF(Data!$M$2:$M$66, "&lt;" &amp; A200)/COUNT(Data!$M$2:$M$66)</f>
        <v>0.931034482758621</v>
      </c>
      <c r="C200" s="0" t="n">
        <f aca="false">COUNTIF(Data!$L$2:$L$66, "&lt;" &amp; A200)/COUNT(Data!$L$2:$L$66)</f>
        <v>0.924528301886792</v>
      </c>
      <c r="E200" s="0" t="n">
        <f aca="false">COUNTIFS(Data!$D$2:$D$66, "AI", Data!$H$2:$H$66, "&lt;2000", Data!$M$2:$M$66, "&lt;"&amp;'Cumulative distributions'!$A200)/COUNTIFS(Data!$M$2:$M$66, "&gt;0", Data!$D$2:$D$66, "AI", Data!$H$2:$H$66, "&lt;2000")</f>
        <v>1</v>
      </c>
      <c r="F200" s="0" t="n">
        <f aca="false">COUNTIFS(Data!$D$2:$D$66, "AI", Data!$H$2:$H$66, "&gt;1999", Data!$M$2:$M$66, "&lt;"&amp;'Cumulative distributions'!$A200)/COUNTIFS(Data!$M$2:$M$66, "&gt;0", Data!$D$2:$D$66, "AI", Data!$H$2:$H$66, "&gt;1999")</f>
        <v>0.933333333333333</v>
      </c>
      <c r="G200" s="0" t="e">
        <f aca="false">COUNTIFS(Data!$D$2:$D$66, "AGI", Data!$H$2:$H$66, "&lt;2000", Data!$M$2:$M$66, "&lt;"&amp;'Cumulative distributions'!$A200)/COUNTIFS(Data!$M$2:$M$66, "&gt;0", Data!$D$2:$D$66, "AGI", Data!$H$2:$H$66, "&lt;2000")</f>
        <v>#DIV/0!</v>
      </c>
      <c r="H200" s="0" t="n">
        <f aca="false">COUNTIFS(Data!$D$2:$D$66, "AGI", Data!$H$2:$H$66, "&gt;1999", Data!$M$2:$M$66, "&lt;"&amp;'Cumulative distributions'!$A200)/COUNTIFS(Data!$M$2:$M$66, "&gt;0", Data!$D$2:$D$66, "AGI", Data!$H$2:$H$66, "&gt;1999")</f>
        <v>1</v>
      </c>
      <c r="I200" s="0" t="n">
        <f aca="false">COUNTIFS(Data!$D$2:$D$66, "Futurist", Data!$H$2:$H$66, "&lt;2000", Data!$M$2:$M$66, "&lt;"&amp;'Cumulative distributions'!$A200)/COUNTIFS(Data!$M$2:$M$66, "&gt;0", Data!$D$2:$D$66, "Futurist", Data!$H$2:$H$66, "&lt;2000")</f>
        <v>0.875</v>
      </c>
      <c r="J200" s="0" t="n">
        <f aca="false">COUNTIFS(Data!$D$2:$D$66, "Futurist", Data!$H$2:$H$66, "&gt;1999", Data!$M$2:$M$66, "&lt;"&amp;'Cumulative distributions'!$A200)/COUNTIFS(Data!$M$2:$M$66, "&gt;0", Data!$D$2:$D$66, "Futurist", Data!$H$2:$H$66, "&gt;1999")</f>
        <v>0.857142857142857</v>
      </c>
      <c r="K200" s="0" t="n">
        <f aca="false">COUNTIFS(Data!$D$2:$D$66, "Other", Data!$H$2:$H$66, "&lt;2000", Data!$M$2:$M$66, "&lt;"&amp;'Cumulative distributions'!$A200)/COUNTIFS(Data!$M$2:$M$66, "&gt;0", Data!$D$2:$D$66, "Other", Data!$H$2:$H$66, "&lt;2000")</f>
        <v>1</v>
      </c>
      <c r="L200" s="0" t="n">
        <f aca="false">COUNTIFS(Data!$D$2:$D$66, "Other", Data!$H$2:$H$66, "&gt;1999", Data!$M$2:$M$66, "&lt;"&amp;'Cumulative distributions'!$A200)/COUNTIFS(Data!$M$2:$M$66, "&gt;0", Data!$D$2:$D$66, "Other", Data!$H$2:$H$66, "&gt;1999")</f>
        <v>0.8</v>
      </c>
      <c r="N200" s="0" t="n">
        <f aca="false">COUNTIFS(Data!$D$2:$D$66, "AGI", Data!$M$2:$M$66, "&lt;"&amp;'Cumulative distributions'!$A200)/COUNTIFS(Data!$M$2:$M$66, "&gt;0", Data!$D$2:$D$66, "AGI")</f>
        <v>1</v>
      </c>
      <c r="O200" s="0" t="n">
        <f aca="false">COUNTIFS(Data!$D$2:$D$66, "AI", Data!$M$2:$M$66, "&lt;"&amp;'Cumulative distributions'!$A200)/COUNTIFS(Data!$M$2:$M$66, "&gt;0", Data!$D$2:$D$66, "AI")</f>
        <v>0.954545454545455</v>
      </c>
      <c r="P200" s="0" t="n">
        <f aca="false">COUNTIFS(Data!$D$2:$D$66, "Futurist", Data!$M$2:$M$66, "&lt;"&amp;'Cumulative distributions'!$A200)/COUNTIFS(Data!$M$2:$M$66, "&gt;0", Data!$D$2:$D$66, "Futurist")</f>
        <v>0.866666666666667</v>
      </c>
      <c r="Q200" s="0" t="n">
        <f aca="false">COUNTIFS(Data!$D$2:$D$66, "Other", Data!$M$2:$M$66, "&lt;"&amp;'Cumulative distributions'!$A200)/COUNTIFS(Data!$M$2:$M$66, "&gt;0", Data!$D$2:$D$66, "Other")</f>
        <v>0.875</v>
      </c>
      <c r="S200" s="0" t="n">
        <f aca="false">COUNTIFS(Data!$H$2:$H$66, "&lt;2000", Data!$M$2:$M$66, "&lt;"&amp;'Cumulative distributions'!$A200)/COUNTIFS(Data!$M$2:$M$66, "&gt;0", Data!$H$2:$H$66, "&lt;2000")</f>
        <v>0.944444444444444</v>
      </c>
      <c r="T200" s="0" t="n">
        <f aca="false">COUNTIFS(Data!$H$2:$H$66, "&gt;1999", Data!$M$2:$M$66, "&lt;"&amp;'Cumulative distributions'!$A200)/COUNTIFS(Data!$M$2:$M$66, "&gt;0", Data!$H$2:$H$66, "&gt;1999")</f>
        <v>0.925</v>
      </c>
      <c r="V200" s="0" t="n">
        <f aca="false">COUNTIFS(Data!$AD$2:$AD$66, 1, Data!$H$2:$H$66, "&gt;1999", Data!$M$2:$M$66, "&lt;"&amp;'Cumulative distributions'!$A200)/COUNTIFS(Data!$M$2:$M$66, "&gt;0", Data!$AD$2:$AD$66, 1, Data!$H$2:$H$66, "&gt;1999")</f>
        <v>0.954545454545455</v>
      </c>
      <c r="W200" s="0" t="n">
        <f aca="false">COUNTIFS(Data!$AD$2:$AD$66, 0, Data!$H$2:$H$66, "&gt;1999", Data!$M$2:$M$66, "&lt;"&amp;'Cumulative distributions'!$A200)/COUNTIFS(Data!$M$2:$M$66, "&gt;0", Data!$AD$2:$AD$66, 0, Data!$H$2:$H$66, "&gt;1999")</f>
        <v>0.909090909090909</v>
      </c>
      <c r="AH200" s="0" t="n">
        <f aca="false">IF(AND(V200&gt;0.1, (NOT(V199&gt;0.1))), A200, AH199)</f>
        <v>2026</v>
      </c>
    </row>
    <row r="201" customFormat="false" ht="12" hidden="false" customHeight="false" outlineLevel="0" collapsed="false">
      <c r="A201" s="0" t="n">
        <v>2159</v>
      </c>
      <c r="B201" s="0" t="n">
        <f aca="false">COUNTIF(Data!$M$2:$M$66, "&lt;" &amp; A201)/COUNT(Data!$M$2:$M$66)</f>
        <v>0.931034482758621</v>
      </c>
      <c r="C201" s="0" t="n">
        <f aca="false">COUNTIF(Data!$L$2:$L$66, "&lt;" &amp; A201)/COUNT(Data!$L$2:$L$66)</f>
        <v>0.924528301886792</v>
      </c>
      <c r="E201" s="0" t="n">
        <f aca="false">COUNTIFS(Data!$D$2:$D$66, "AI", Data!$H$2:$H$66, "&lt;2000", Data!$M$2:$M$66, "&lt;"&amp;'Cumulative distributions'!$A201)/COUNTIFS(Data!$M$2:$M$66, "&gt;0", Data!$D$2:$D$66, "AI", Data!$H$2:$H$66, "&lt;2000")</f>
        <v>1</v>
      </c>
      <c r="F201" s="0" t="n">
        <f aca="false">COUNTIFS(Data!$D$2:$D$66, "AI", Data!$H$2:$H$66, "&gt;1999", Data!$M$2:$M$66, "&lt;"&amp;'Cumulative distributions'!$A201)/COUNTIFS(Data!$M$2:$M$66, "&gt;0", Data!$D$2:$D$66, "AI", Data!$H$2:$H$66, "&gt;1999")</f>
        <v>0.933333333333333</v>
      </c>
      <c r="G201" s="0" t="e">
        <f aca="false">COUNTIFS(Data!$D$2:$D$66, "AGI", Data!$H$2:$H$66, "&lt;2000", Data!$M$2:$M$66, "&lt;"&amp;'Cumulative distributions'!$A201)/COUNTIFS(Data!$M$2:$M$66, "&gt;0", Data!$D$2:$D$66, "AGI", Data!$H$2:$H$66, "&lt;2000")</f>
        <v>#DIV/0!</v>
      </c>
      <c r="H201" s="0" t="n">
        <f aca="false">COUNTIFS(Data!$D$2:$D$66, "AGI", Data!$H$2:$H$66, "&gt;1999", Data!$M$2:$M$66, "&lt;"&amp;'Cumulative distributions'!$A201)/COUNTIFS(Data!$M$2:$M$66, "&gt;0", Data!$D$2:$D$66, "AGI", Data!$H$2:$H$66, "&gt;1999")</f>
        <v>1</v>
      </c>
      <c r="I201" s="0" t="n">
        <f aca="false">COUNTIFS(Data!$D$2:$D$66, "Futurist", Data!$H$2:$H$66, "&lt;2000", Data!$M$2:$M$66, "&lt;"&amp;'Cumulative distributions'!$A201)/COUNTIFS(Data!$M$2:$M$66, "&gt;0", Data!$D$2:$D$66, "Futurist", Data!$H$2:$H$66, "&lt;2000")</f>
        <v>0.875</v>
      </c>
      <c r="J201" s="0" t="n">
        <f aca="false">COUNTIFS(Data!$D$2:$D$66, "Futurist", Data!$H$2:$H$66, "&gt;1999", Data!$M$2:$M$66, "&lt;"&amp;'Cumulative distributions'!$A201)/COUNTIFS(Data!$M$2:$M$66, "&gt;0", Data!$D$2:$D$66, "Futurist", Data!$H$2:$H$66, "&gt;1999")</f>
        <v>0.857142857142857</v>
      </c>
      <c r="K201" s="0" t="n">
        <f aca="false">COUNTIFS(Data!$D$2:$D$66, "Other", Data!$H$2:$H$66, "&lt;2000", Data!$M$2:$M$66, "&lt;"&amp;'Cumulative distributions'!$A201)/COUNTIFS(Data!$M$2:$M$66, "&gt;0", Data!$D$2:$D$66, "Other", Data!$H$2:$H$66, "&lt;2000")</f>
        <v>1</v>
      </c>
      <c r="L201" s="0" t="n">
        <f aca="false">COUNTIFS(Data!$D$2:$D$66, "Other", Data!$H$2:$H$66, "&gt;1999", Data!$M$2:$M$66, "&lt;"&amp;'Cumulative distributions'!$A201)/COUNTIFS(Data!$M$2:$M$66, "&gt;0", Data!$D$2:$D$66, "Other", Data!$H$2:$H$66, "&gt;1999")</f>
        <v>0.8</v>
      </c>
      <c r="N201" s="0" t="n">
        <f aca="false">COUNTIFS(Data!$D$2:$D$66, "AGI", Data!$M$2:$M$66, "&lt;"&amp;'Cumulative distributions'!$A201)/COUNTIFS(Data!$M$2:$M$66, "&gt;0", Data!$D$2:$D$66, "AGI")</f>
        <v>1</v>
      </c>
      <c r="O201" s="0" t="n">
        <f aca="false">COUNTIFS(Data!$D$2:$D$66, "AI", Data!$M$2:$M$66, "&lt;"&amp;'Cumulative distributions'!$A201)/COUNTIFS(Data!$M$2:$M$66, "&gt;0", Data!$D$2:$D$66, "AI")</f>
        <v>0.954545454545455</v>
      </c>
      <c r="P201" s="0" t="n">
        <f aca="false">COUNTIFS(Data!$D$2:$D$66, "Futurist", Data!$M$2:$M$66, "&lt;"&amp;'Cumulative distributions'!$A201)/COUNTIFS(Data!$M$2:$M$66, "&gt;0", Data!$D$2:$D$66, "Futurist")</f>
        <v>0.866666666666667</v>
      </c>
      <c r="Q201" s="0" t="n">
        <f aca="false">COUNTIFS(Data!$D$2:$D$66, "Other", Data!$M$2:$M$66, "&lt;"&amp;'Cumulative distributions'!$A201)/COUNTIFS(Data!$M$2:$M$66, "&gt;0", Data!$D$2:$D$66, "Other")</f>
        <v>0.875</v>
      </c>
      <c r="S201" s="0" t="n">
        <f aca="false">COUNTIFS(Data!$H$2:$H$66, "&lt;2000", Data!$M$2:$M$66, "&lt;"&amp;'Cumulative distributions'!$A201)/COUNTIFS(Data!$M$2:$M$66, "&gt;0", Data!$H$2:$H$66, "&lt;2000")</f>
        <v>0.944444444444444</v>
      </c>
      <c r="T201" s="0" t="n">
        <f aca="false">COUNTIFS(Data!$H$2:$H$66, "&gt;1999", Data!$M$2:$M$66, "&lt;"&amp;'Cumulative distributions'!$A201)/COUNTIFS(Data!$M$2:$M$66, "&gt;0", Data!$H$2:$H$66, "&gt;1999")</f>
        <v>0.925</v>
      </c>
      <c r="V201" s="0" t="n">
        <f aca="false">COUNTIFS(Data!$AD$2:$AD$66, 1, Data!$H$2:$H$66, "&gt;1999", Data!$M$2:$M$66, "&lt;"&amp;'Cumulative distributions'!$A201)/COUNTIFS(Data!$M$2:$M$66, "&gt;0", Data!$AD$2:$AD$66, 1, Data!$H$2:$H$66, "&gt;1999")</f>
        <v>0.954545454545455</v>
      </c>
      <c r="W201" s="0" t="n">
        <f aca="false">COUNTIFS(Data!$AD$2:$AD$66, 0, Data!$H$2:$H$66, "&gt;1999", Data!$M$2:$M$66, "&lt;"&amp;'Cumulative distributions'!$A201)/COUNTIFS(Data!$M$2:$M$66, "&gt;0", Data!$AD$2:$AD$66, 0, Data!$H$2:$H$66, "&gt;1999")</f>
        <v>0.909090909090909</v>
      </c>
      <c r="AH201" s="0" t="n">
        <f aca="false">IF(AND(V201&gt;0.1, (NOT(V200&gt;0.1))), A201, AH200)</f>
        <v>2026</v>
      </c>
    </row>
    <row r="202" customFormat="false" ht="12" hidden="false" customHeight="false" outlineLevel="0" collapsed="false">
      <c r="A202" s="0" t="n">
        <v>2160</v>
      </c>
      <c r="B202" s="0" t="n">
        <f aca="false">COUNTIF(Data!$M$2:$M$66, "&lt;" &amp; A202)/COUNT(Data!$M$2:$M$66)</f>
        <v>0.931034482758621</v>
      </c>
      <c r="C202" s="0" t="n">
        <f aca="false">COUNTIF(Data!$L$2:$L$66, "&lt;" &amp; A202)/COUNT(Data!$L$2:$L$66)</f>
        <v>0.924528301886792</v>
      </c>
      <c r="E202" s="0" t="n">
        <f aca="false">COUNTIFS(Data!$D$2:$D$66, "AI", Data!$H$2:$H$66, "&lt;2000", Data!$M$2:$M$66, "&lt;"&amp;'Cumulative distributions'!$A202)/COUNTIFS(Data!$M$2:$M$66, "&gt;0", Data!$D$2:$D$66, "AI", Data!$H$2:$H$66, "&lt;2000")</f>
        <v>1</v>
      </c>
      <c r="F202" s="0" t="n">
        <f aca="false">COUNTIFS(Data!$D$2:$D$66, "AI", Data!$H$2:$H$66, "&gt;1999", Data!$M$2:$M$66, "&lt;"&amp;'Cumulative distributions'!$A202)/COUNTIFS(Data!$M$2:$M$66, "&gt;0", Data!$D$2:$D$66, "AI", Data!$H$2:$H$66, "&gt;1999")</f>
        <v>0.933333333333333</v>
      </c>
      <c r="G202" s="0" t="e">
        <f aca="false">COUNTIFS(Data!$D$2:$D$66, "AGI", Data!$H$2:$H$66, "&lt;2000", Data!$M$2:$M$66, "&lt;"&amp;'Cumulative distributions'!$A202)/COUNTIFS(Data!$M$2:$M$66, "&gt;0", Data!$D$2:$D$66, "AGI", Data!$H$2:$H$66, "&lt;2000")</f>
        <v>#DIV/0!</v>
      </c>
      <c r="H202" s="0" t="n">
        <f aca="false">COUNTIFS(Data!$D$2:$D$66, "AGI", Data!$H$2:$H$66, "&gt;1999", Data!$M$2:$M$66, "&lt;"&amp;'Cumulative distributions'!$A202)/COUNTIFS(Data!$M$2:$M$66, "&gt;0", Data!$D$2:$D$66, "AGI", Data!$H$2:$H$66, "&gt;1999")</f>
        <v>1</v>
      </c>
      <c r="I202" s="0" t="n">
        <f aca="false">COUNTIFS(Data!$D$2:$D$66, "Futurist", Data!$H$2:$H$66, "&lt;2000", Data!$M$2:$M$66, "&lt;"&amp;'Cumulative distributions'!$A202)/COUNTIFS(Data!$M$2:$M$66, "&gt;0", Data!$D$2:$D$66, "Futurist", Data!$H$2:$H$66, "&lt;2000")</f>
        <v>0.875</v>
      </c>
      <c r="J202" s="0" t="n">
        <f aca="false">COUNTIFS(Data!$D$2:$D$66, "Futurist", Data!$H$2:$H$66, "&gt;1999", Data!$M$2:$M$66, "&lt;"&amp;'Cumulative distributions'!$A202)/COUNTIFS(Data!$M$2:$M$66, "&gt;0", Data!$D$2:$D$66, "Futurist", Data!$H$2:$H$66, "&gt;1999")</f>
        <v>0.857142857142857</v>
      </c>
      <c r="K202" s="0" t="n">
        <f aca="false">COUNTIFS(Data!$D$2:$D$66, "Other", Data!$H$2:$H$66, "&lt;2000", Data!$M$2:$M$66, "&lt;"&amp;'Cumulative distributions'!$A202)/COUNTIFS(Data!$M$2:$M$66, "&gt;0", Data!$D$2:$D$66, "Other", Data!$H$2:$H$66, "&lt;2000")</f>
        <v>1</v>
      </c>
      <c r="L202" s="0" t="n">
        <f aca="false">COUNTIFS(Data!$D$2:$D$66, "Other", Data!$H$2:$H$66, "&gt;1999", Data!$M$2:$M$66, "&lt;"&amp;'Cumulative distributions'!$A202)/COUNTIFS(Data!$M$2:$M$66, "&gt;0", Data!$D$2:$D$66, "Other", Data!$H$2:$H$66, "&gt;1999")</f>
        <v>0.8</v>
      </c>
      <c r="N202" s="0" t="n">
        <f aca="false">COUNTIFS(Data!$D$2:$D$66, "AGI", Data!$M$2:$M$66, "&lt;"&amp;'Cumulative distributions'!$A202)/COUNTIFS(Data!$M$2:$M$66, "&gt;0", Data!$D$2:$D$66, "AGI")</f>
        <v>1</v>
      </c>
      <c r="O202" s="0" t="n">
        <f aca="false">COUNTIFS(Data!$D$2:$D$66, "AI", Data!$M$2:$M$66, "&lt;"&amp;'Cumulative distributions'!$A202)/COUNTIFS(Data!$M$2:$M$66, "&gt;0", Data!$D$2:$D$66, "AI")</f>
        <v>0.954545454545455</v>
      </c>
      <c r="P202" s="0" t="n">
        <f aca="false">COUNTIFS(Data!$D$2:$D$66, "Futurist", Data!$M$2:$M$66, "&lt;"&amp;'Cumulative distributions'!$A202)/COUNTIFS(Data!$M$2:$M$66, "&gt;0", Data!$D$2:$D$66, "Futurist")</f>
        <v>0.866666666666667</v>
      </c>
      <c r="Q202" s="0" t="n">
        <f aca="false">COUNTIFS(Data!$D$2:$D$66, "Other", Data!$M$2:$M$66, "&lt;"&amp;'Cumulative distributions'!$A202)/COUNTIFS(Data!$M$2:$M$66, "&gt;0", Data!$D$2:$D$66, "Other")</f>
        <v>0.875</v>
      </c>
      <c r="S202" s="0" t="n">
        <f aca="false">COUNTIFS(Data!$H$2:$H$66, "&lt;2000", Data!$M$2:$M$66, "&lt;"&amp;'Cumulative distributions'!$A202)/COUNTIFS(Data!$M$2:$M$66, "&gt;0", Data!$H$2:$H$66, "&lt;2000")</f>
        <v>0.944444444444444</v>
      </c>
      <c r="T202" s="0" t="n">
        <f aca="false">COUNTIFS(Data!$H$2:$H$66, "&gt;1999", Data!$M$2:$M$66, "&lt;"&amp;'Cumulative distributions'!$A202)/COUNTIFS(Data!$M$2:$M$66, "&gt;0", Data!$H$2:$H$66, "&gt;1999")</f>
        <v>0.925</v>
      </c>
      <c r="V202" s="0" t="n">
        <f aca="false">COUNTIFS(Data!$AD$2:$AD$66, 1, Data!$H$2:$H$66, "&gt;1999", Data!$M$2:$M$66, "&lt;"&amp;'Cumulative distributions'!$A202)/COUNTIFS(Data!$M$2:$M$66, "&gt;0", Data!$AD$2:$AD$66, 1, Data!$H$2:$H$66, "&gt;1999")</f>
        <v>0.954545454545455</v>
      </c>
      <c r="W202" s="0" t="n">
        <f aca="false">COUNTIFS(Data!$AD$2:$AD$66, 0, Data!$H$2:$H$66, "&gt;1999", Data!$M$2:$M$66, "&lt;"&amp;'Cumulative distributions'!$A202)/COUNTIFS(Data!$M$2:$M$66, "&gt;0", Data!$AD$2:$AD$66, 0, Data!$H$2:$H$66, "&gt;1999")</f>
        <v>0.909090909090909</v>
      </c>
      <c r="AH202" s="0" t="n">
        <f aca="false">IF(AND(V202&gt;0.1, (NOT(V201&gt;0.1))), A202, AH201)</f>
        <v>2026</v>
      </c>
    </row>
    <row r="203" customFormat="false" ht="12" hidden="false" customHeight="false" outlineLevel="0" collapsed="false">
      <c r="A203" s="0" t="n">
        <v>10000</v>
      </c>
      <c r="B203" s="0" t="n">
        <f aca="false">COUNTIF(Data!$M$2:$M$66, "&lt;" &amp; A203)/COUNT(Data!$M$2:$M$66)</f>
        <v>1</v>
      </c>
      <c r="C203" s="0" t="n">
        <f aca="false">COUNTIF(Data!$L$2:$L$66, "&lt;" &amp;#REF!)/COUNT(Data!$L$2:$L$66)</f>
        <v>0</v>
      </c>
      <c r="E203" s="0" t="n">
        <f aca="false">COUNTIFS(Data!$D$2:$D$66, "AI", Data!$H$2:$H$66, "&lt;2000", Data!$M$2:$M$66, "&lt;"&amp;'Cumulative distributions'!$A203)/COUNTIFS(Data!$M$2:$M$66, "&gt;0", Data!$D$2:$D$66, "AI", Data!$H$2:$H$66, "&lt;2000")</f>
        <v>1</v>
      </c>
      <c r="F203" s="0" t="n">
        <f aca="false">COUNTIFS(Data!$D$2:$D$66, "AI", Data!$H$2:$H$66, "&gt;1999", Data!$M$2:$M$66, "&lt;"&amp;'Cumulative distributions'!$A203)/COUNTIFS(Data!$M$2:$M$66, "&gt;0", Data!$D$2:$D$66, "AI", Data!$H$2:$H$66, "&gt;1999")</f>
        <v>1</v>
      </c>
      <c r="G203" s="0" t="e">
        <f aca="false">COUNTIFS(Data!$D$2:$D$66, "AGI", Data!$H$2:$H$66, "&lt;2000", Data!$M$2:$M$66, "&lt;"&amp;'Cumulative distributions'!$A203)/COUNTIFS(Data!$M$2:$M$66, "&gt;0", Data!$D$2:$D$66, "AGI", Data!$H$2:$H$66, "&lt;2000")</f>
        <v>#DIV/0!</v>
      </c>
      <c r="H203" s="0" t="n">
        <f aca="false">COUNTIFS(Data!$D$2:$D$66, "AGI", Data!$H$2:$H$66, "&gt;1999", Data!$M$2:$M$66, "&lt;"&amp;'Cumulative distributions'!$A203)/COUNTIFS(Data!$M$2:$M$66, "&gt;0", Data!$D$2:$D$66, "AGI", Data!$H$2:$H$66, "&gt;1999")</f>
        <v>1</v>
      </c>
      <c r="I203" s="0" t="n">
        <f aca="false">COUNTIFS(Data!$D$2:$D$66, "Futurist", Data!$H$2:$H$66, "&lt;2000", Data!$M$2:$M$66, "&lt;"&amp;'Cumulative distributions'!$A203)/COUNTIFS(Data!$M$2:$M$66, "&gt;0", Data!$D$2:$D$66, "Futurist", Data!$H$2:$H$66, "&lt;2000")</f>
        <v>1</v>
      </c>
      <c r="J203" s="0" t="n">
        <f aca="false">COUNTIFS(Data!$D$2:$D$66, "Futurist", Data!$H$2:$H$66, "&gt;1999", Data!$M$2:$M$66, "&lt;"&amp;'Cumulative distributions'!$A203)/COUNTIFS(Data!$M$2:$M$66, "&gt;0", Data!$D$2:$D$66, "Futurist", Data!$H$2:$H$66, "&gt;1999")</f>
        <v>1</v>
      </c>
      <c r="K203" s="0" t="n">
        <f aca="false">COUNTIFS(Data!$D$2:$D$66, "Other", Data!$H$2:$H$66, "&lt;2000", Data!$M$2:$M$66, "&lt;"&amp;'Cumulative distributions'!$A203)/COUNTIFS(Data!$M$2:$M$66, "&gt;0", Data!$D$2:$D$66, "Other", Data!$H$2:$H$66, "&lt;2000")</f>
        <v>1</v>
      </c>
      <c r="L203" s="0" t="n">
        <f aca="false">COUNTIFS(Data!$D$2:$D$66, "Other", Data!$H$2:$H$66, "&gt;1999", Data!$M$2:$M$66, "&lt;"&amp;'Cumulative distributions'!$A203)/COUNTIFS(Data!$M$2:$M$66, "&gt;0", Data!$D$2:$D$66, "Other", Data!$H$2:$H$66, "&gt;1999")</f>
        <v>1</v>
      </c>
      <c r="N203" s="0" t="n">
        <f aca="false">COUNTIFS(Data!$D$2:$D$66, "AGI", Data!$M$2:$M$66, "&lt;"&amp;'Cumulative distributions'!$A203)/COUNTIFS(Data!$M$2:$M$66, "&gt;0", Data!$D$2:$D$66, "AGI")</f>
        <v>1</v>
      </c>
      <c r="O203" s="0" t="n">
        <f aca="false">COUNTIFS(Data!$D$2:$D$66, "AI", Data!$M$2:$M$66, "&lt;"&amp;'Cumulative distributions'!$A203)/COUNTIFS(Data!$M$2:$M$66, "&gt;0", Data!$D$2:$D$66, "AI")</f>
        <v>1</v>
      </c>
      <c r="P203" s="0" t="n">
        <f aca="false">COUNTIFS(Data!$D$2:$D$66, "Futurist", Data!$M$2:$M$66, "&lt;"&amp;'Cumulative distributions'!$A203)/COUNTIFS(Data!$M$2:$M$66, "&gt;0", Data!$D$2:$D$66, "Futurist")</f>
        <v>1</v>
      </c>
      <c r="Q203" s="0" t="n">
        <f aca="false">COUNTIFS(Data!$D$2:$D$66, "Other", Data!$M$2:$M$66, "&lt;"&amp;'Cumulative distributions'!$A203)/COUNTIFS(Data!$M$2:$M$66, "&gt;0", Data!$D$2:$D$66, "Other")</f>
        <v>1</v>
      </c>
      <c r="S203" s="0" t="n">
        <f aca="false">COUNTIFS(Data!$H$2:$H$66, "&lt;2000", Data!$M$2:$M$66, "&lt;"&amp;'Cumulative distributions'!$A203)/COUNTIFS(Data!$M$2:$M$66, "&gt;0", Data!$H$2:$H$66, "&lt;2000")</f>
        <v>1</v>
      </c>
      <c r="T203" s="0" t="n">
        <f aca="false">COUNTIFS(Data!$H$2:$H$66, "&gt;1999", Data!$M$2:$M$66, "&lt;"&amp;'Cumulative distributions'!$A203)/COUNTIFS(Data!$M$2:$M$66, "&gt;0", Data!$H$2:$H$66, "&gt;1999")</f>
        <v>1</v>
      </c>
      <c r="V203" s="0" t="n">
        <f aca="false">COUNTIFS(Data!$AD$2:$AD$66, 1, Data!$H$2:$H$66, "&gt;1999", Data!$M$2:$M$66, "&lt;"&amp;'Cumulative distributions'!$A203)/COUNTIFS(Data!$M$2:$M$66, "&gt;0", Data!$AD$2:$AD$66, 1, Data!$H$2:$H$66, "&gt;1999")</f>
        <v>1</v>
      </c>
      <c r="W203" s="0" t="n">
        <f aca="false">COUNTIFS(Data!$AD$2:$AD$66, 0, Data!$H$2:$H$66, "&gt;1999", Data!$M$2:$M$66, "&lt;"&amp;'Cumulative distributions'!$A203)/COUNTIFS(Data!$M$2:$M$66, "&gt;0", Data!$AD$2:$AD$66, 0, Data!$H$2:$H$66, "&gt;1999")</f>
        <v>1</v>
      </c>
    </row>
    <row r="205" customFormat="false" ht="24" hidden="false" customHeight="false" outlineLevel="0" collapsed="false">
      <c r="D205" s="0" t="s">
        <v>485</v>
      </c>
      <c r="E205" s="0" t="n">
        <f aca="false">COUNTIFS(Data!$M$2:$M$66, "&gt;0", Data!$D$2:$D$66, "AI", Data!$H$2:$H$66, "&lt;2000")</f>
        <v>7</v>
      </c>
      <c r="F205" s="0" t="n">
        <f aca="false">COUNTIFS(Data!$M$2:$M$66, "&gt;0", Data!$D$2:$D$66, "AI", Data!$H$2:$H$66, "&gt;1999")</f>
        <v>15</v>
      </c>
      <c r="G205" s="0" t="n">
        <f aca="false">COUNTIFS(Data!$M$2:$M$66, "&gt;0", Data!$D$2:$D$66, "AGI", Data!$H$2:$H$66, "&lt;2000")</f>
        <v>0</v>
      </c>
      <c r="H205" s="0" t="n">
        <f aca="false">COUNTIFS(Data!$M$2:$M$66, "&gt;0", Data!$D$2:$D$66, "AGI", Data!$H$2:$H$66, "&gt;1999")</f>
        <v>13</v>
      </c>
      <c r="I205" s="0" t="n">
        <f aca="false">COUNTIFS(Data!$M$2:$M$66, "&gt;0", Data!$D$2:$D$66, "Futurist", Data!$H$2:$H$66, "&lt;2000")</f>
        <v>8</v>
      </c>
      <c r="J205" s="0" t="n">
        <f aca="false">COUNTIFS(Data!$M$2:$M$66, "&gt;0", Data!$D$2:$D$66, "Futurist", Data!$H$2:$H$66, "&gt;1999")</f>
        <v>7</v>
      </c>
      <c r="K205" s="0" t="n">
        <f aca="false">COUNTIFS(Data!$M$2:$M$66, "&gt;0", Data!$D$2:$D$66, "Other", Data!$H$2:$H$66, "&lt;2000")</f>
        <v>3</v>
      </c>
      <c r="L205" s="0" t="n">
        <f aca="false">COUNTIFS(Data!$M$2:$M$66, "&gt;0", Data!$D$2:$D$66, "Other", Data!$H$2:$H$66, "&gt;1999")</f>
        <v>5</v>
      </c>
      <c r="N205" s="0" t="n">
        <f aca="false">COUNTIFS(Data!$M$2:$M$66, "&gt;0", Data!$D$2:$D$66, "AGI")</f>
        <v>13</v>
      </c>
      <c r="O205" s="0" t="n">
        <f aca="false">COUNTIFS(Data!$M$2:$M$66, "&gt;0", Data!$D$2:$D$66, "AI")</f>
        <v>22</v>
      </c>
      <c r="P205" s="0" t="n">
        <f aca="false">COUNTIFS(Data!$M$2:$M$66, "&gt;0", Data!$D$2:$D$66, "Futurist")</f>
        <v>15</v>
      </c>
      <c r="Q205" s="0" t="n">
        <f aca="false">COUNTIFS(Data!$M$2:$M$66, "&gt;0", Data!$D$2:$D$66, "Other")</f>
        <v>8</v>
      </c>
      <c r="S205" s="0" t="n">
        <f aca="false">COUNTIFS(Data!$M$2:$M$66, "&gt;0", Data!$H$2:$H$66, "&lt;2000")</f>
        <v>18</v>
      </c>
      <c r="T205" s="0" t="n">
        <f aca="false">COUNTIFS(Data!$M$2:$M$66, "&gt;0", Data!$H$2:$H$66, "&gt;1999")</f>
        <v>40</v>
      </c>
      <c r="V205" s="0" t="n">
        <f aca="false">COUNTIFS(Data!$M$2:$M$66, "&gt;0", Data!$AD$2:$AD$66, 1, Data!$H$2:$H$66, "&gt;1999")</f>
        <v>22</v>
      </c>
      <c r="W205" s="0" t="n">
        <f aca="false">COUNTIFS(Data!$M$2:$M$66, "&gt;0", Data!$AD$2:$AD$66, 0, Data!$H$2:$H$66, "&gt;1999")</f>
        <v>11</v>
      </c>
    </row>
    <row r="207" customFormat="false" ht="12" hidden="false" customHeight="false" outlineLevel="0" collapsed="false">
      <c r="Y207" s="0" t="s">
        <v>486</v>
      </c>
    </row>
    <row r="225" customFormat="false" ht="12" hidden="false" customHeight="false" outlineLevel="0" collapsed="false">
      <c r="Y225" s="0" t="s">
        <v>487</v>
      </c>
    </row>
  </sheetData>
  <printOptions headings="false" gridLines="false" gridLinesSet="true" horizontalCentered="false" verticalCentered="false"/>
  <pageMargins left="0.75" right="0.75" top="1" bottom="1"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sheetPr filterMode="false">
    <pageSetUpPr fitToPage="false"/>
  </sheetPr>
  <dimension ref="A1:K24"/>
  <sheetViews>
    <sheetView windowProtection="false"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B1" activeCellId="0" sqref="B1"/>
    </sheetView>
  </sheetViews>
  <sheetFormatPr defaultRowHeight="12"/>
  <cols>
    <col collapsed="false" hidden="false" max="3" min="2" style="0" width="11.6428571428571"/>
    <col collapsed="false" hidden="false" max="5" min="5" style="0" width="11.6428571428571"/>
    <col collapsed="false" hidden="false" max="8" min="7" style="0" width="11.6428571428571"/>
    <col collapsed="false" hidden="false" max="11" min="10" style="0" width="11.6428571428571"/>
  </cols>
  <sheetData>
    <row r="1" customFormat="false" ht="48" hidden="false" customHeight="false" outlineLevel="0" collapsed="false">
      <c r="A1" s="0" t="s">
        <v>488</v>
      </c>
      <c r="B1" s="0" t="s">
        <v>489</v>
      </c>
      <c r="C1" s="0" t="s">
        <v>490</v>
      </c>
      <c r="E1" s="0" t="s">
        <v>491</v>
      </c>
      <c r="G1" s="0" t="s">
        <v>492</v>
      </c>
      <c r="H1" s="0" t="s">
        <v>493</v>
      </c>
      <c r="J1" s="0" t="s">
        <v>494</v>
      </c>
      <c r="K1" s="0" t="s">
        <v>495</v>
      </c>
    </row>
    <row r="2" customFormat="false" ht="12" hidden="false" customHeight="false" outlineLevel="0" collapsed="false">
      <c r="A2" s="0" t="n">
        <v>10</v>
      </c>
      <c r="B2" s="0" t="n">
        <f aca="false">COUNTIF(Data!$P$2:$P$66, "&lt;"&amp;'Time to prediction'!$A2)/COUNT(Data!$P$2:$P$66)</f>
        <v>0.0344827586206897</v>
      </c>
      <c r="C2" s="0" t="n">
        <f aca="false">B2</f>
        <v>0.0344827586206897</v>
      </c>
      <c r="E2" s="0" t="n">
        <f aca="false">COUNTIFS(Data!$P$2:$P$66, "&lt;"&amp;'Time to prediction'!$A2, Data!$D$2:$D$66, "AI")/COUNTIFS(Data!$P$2:$P$66, "&gt;0", Data!$D$2:$D$66, "AI")</f>
        <v>0.0454545454545455</v>
      </c>
      <c r="G2" s="0" t="n">
        <f aca="false">COUNTIFS(Data!$P$2:$P$66, "&lt;"&amp;'Time to prediction'!$A2, Data!$H$2:$H$66, "&lt;2000")/COUNTIFS(Data!$P$2:$P$66, "&gt;0", Data!$H$2:$H$66, "&lt;2000")</f>
        <v>0.0555555555555556</v>
      </c>
      <c r="H2" s="0" t="n">
        <f aca="false">COUNTIFS(Data!$P$2:$P$66, "&lt;"&amp;'Time to prediction'!$A2, Data!$H$2:$H$66, "&gt;1999")/COUNTIFS(Data!$P$2:$P$66, "&gt;0", Data!$H$2:$H$66, "&gt;1999")</f>
        <v>0.025</v>
      </c>
      <c r="J2" s="0" t="n">
        <f aca="false">G2</f>
        <v>0.0555555555555556</v>
      </c>
      <c r="K2" s="0" t="n">
        <f aca="false">H2</f>
        <v>0.025</v>
      </c>
    </row>
    <row r="3" customFormat="false" ht="12" hidden="false" customHeight="false" outlineLevel="0" collapsed="false">
      <c r="A3" s="0" t="n">
        <v>20</v>
      </c>
      <c r="B3" s="0" t="n">
        <f aca="false">COUNTIF(Data!$P$2:$P$66, "&lt;"&amp;'Time to prediction'!$A3)/COUNT(Data!$P$2:$P$66)</f>
        <v>0.275862068965517</v>
      </c>
      <c r="C3" s="0" t="n">
        <f aca="false">B3-B2</f>
        <v>0.241379310344828</v>
      </c>
      <c r="E3" s="0" t="n">
        <f aca="false">COUNTIFS(Data!$P$2:$P$66, "&lt;"&amp;'Time to prediction'!$A3, Data!$D$2:$D$66, "AI")/COUNTIFS(Data!$P$2:$P$66, "&gt;0", Data!$D$2:$D$66, "AI")</f>
        <v>0.272727272727273</v>
      </c>
      <c r="G3" s="0" t="n">
        <f aca="false">COUNTIFS(Data!$P$2:$P$66, "&lt;"&amp;'Time to prediction'!$A3, Data!$H$2:$H$66, "&lt;2000")/COUNTIFS(Data!$P$2:$P$66, "&gt;0", Data!$H$2:$H$66, "&lt;2000")</f>
        <v>0.277777777777778</v>
      </c>
      <c r="H3" s="0" t="n">
        <f aca="false">COUNTIFS(Data!$P$2:$P$66, "&lt;"&amp;'Time to prediction'!$A3, Data!$H$2:$H$66, "&gt;1999")/COUNTIFS(Data!$P$2:$P$66, "&gt;0", Data!$H$2:$H$66, "&gt;1999")</f>
        <v>0.275</v>
      </c>
      <c r="J3" s="0" t="n">
        <f aca="false">G3-G2</f>
        <v>0.222222222222222</v>
      </c>
      <c r="K3" s="0" t="n">
        <f aca="false">H3-H2</f>
        <v>0.25</v>
      </c>
    </row>
    <row r="4" customFormat="false" ht="12" hidden="false" customHeight="false" outlineLevel="0" collapsed="false">
      <c r="A4" s="0" t="n">
        <v>30</v>
      </c>
      <c r="B4" s="0" t="n">
        <f aca="false">COUNTIF(Data!$P$2:$P$66, "&lt;"&amp;'Time to prediction'!$A4)/COUNT(Data!$P$2:$P$66)</f>
        <v>0.46551724137931</v>
      </c>
      <c r="C4" s="0" t="n">
        <f aca="false">B4-B3</f>
        <v>0.189655172413793</v>
      </c>
      <c r="E4" s="0" t="n">
        <f aca="false">COUNTIFS(Data!$P$2:$P$66, "&lt;"&amp;'Time to prediction'!$A4, Data!$D$2:$D$66, "AI")/COUNTIFS(Data!$P$2:$P$66, "&gt;0", Data!$D$2:$D$66, "AI")</f>
        <v>0.409090909090909</v>
      </c>
      <c r="G4" s="0" t="n">
        <f aca="false">COUNTIFS(Data!$P$2:$P$66, "&lt;"&amp;'Time to prediction'!$A4, Data!$H$2:$H$66, "&lt;2000")/COUNTIFS(Data!$P$2:$P$66, "&gt;0", Data!$H$2:$H$66, "&lt;2000")</f>
        <v>0.5</v>
      </c>
      <c r="H4" s="0" t="n">
        <f aca="false">COUNTIFS(Data!$P$2:$P$66, "&lt;"&amp;'Time to prediction'!$A4, Data!$H$2:$H$66, "&gt;1999")/COUNTIFS(Data!$P$2:$P$66, "&gt;0", Data!$H$2:$H$66, "&gt;1999")</f>
        <v>0.45</v>
      </c>
      <c r="J4" s="0" t="n">
        <f aca="false">G4-G3</f>
        <v>0.222222222222222</v>
      </c>
      <c r="K4" s="0" t="n">
        <f aca="false">H4-H3</f>
        <v>0.175</v>
      </c>
    </row>
    <row r="5" customFormat="false" ht="12" hidden="false" customHeight="false" outlineLevel="0" collapsed="false">
      <c r="A5" s="0" t="n">
        <v>40</v>
      </c>
      <c r="B5" s="0" t="n">
        <f aca="false">COUNTIF(Data!$P$2:$P$66, "&lt;"&amp;'Time to prediction'!$A5)/COUNT(Data!$P$2:$P$66)</f>
        <v>0.586206896551724</v>
      </c>
      <c r="C5" s="0" t="n">
        <f aca="false">B5-B4</f>
        <v>0.120689655172414</v>
      </c>
      <c r="E5" s="0" t="n">
        <f aca="false">COUNTIFS(Data!$P$2:$P$66, "&lt;"&amp;'Time to prediction'!$A5, Data!$D$2:$D$66, "AI")/COUNTIFS(Data!$P$2:$P$66, "&gt;0", Data!$D$2:$D$66, "AI")</f>
        <v>0.5</v>
      </c>
      <c r="G5" s="0" t="n">
        <f aca="false">COUNTIFS(Data!$P$2:$P$66, "&lt;"&amp;'Time to prediction'!$A5, Data!$H$2:$H$66, "&lt;2000")/COUNTIFS(Data!$P$2:$P$66, "&gt;0", Data!$H$2:$H$66, "&lt;2000")</f>
        <v>0.611111111111111</v>
      </c>
      <c r="H5" s="0" t="n">
        <f aca="false">COUNTIFS(Data!$P$2:$P$66, "&lt;"&amp;'Time to prediction'!$A5, Data!$H$2:$H$66, "&gt;1999")/COUNTIFS(Data!$P$2:$P$66, "&gt;0", Data!$H$2:$H$66, "&gt;1999")</f>
        <v>0.575</v>
      </c>
      <c r="J5" s="0" t="n">
        <f aca="false">G5-G4</f>
        <v>0.111111111111111</v>
      </c>
      <c r="K5" s="0" t="n">
        <f aca="false">H5-H4</f>
        <v>0.125</v>
      </c>
    </row>
    <row r="6" customFormat="false" ht="12" hidden="false" customHeight="false" outlineLevel="0" collapsed="false">
      <c r="A6" s="0" t="n">
        <v>50</v>
      </c>
      <c r="B6" s="0" t="n">
        <f aca="false">COUNTIF(Data!$P$2:$P$66, "&lt;"&amp;'Time to prediction'!$A6)/COUNT(Data!$P$2:$P$66)</f>
        <v>0.689655172413793</v>
      </c>
      <c r="C6" s="0" t="n">
        <f aca="false">B6-B5</f>
        <v>0.103448275862069</v>
      </c>
      <c r="E6" s="0" t="n">
        <f aca="false">COUNTIFS(Data!$P$2:$P$66, "&lt;"&amp;'Time to prediction'!$A6, Data!$D$2:$D$66, "AI")/COUNTIFS(Data!$P$2:$P$66, "&gt;0", Data!$D$2:$D$66, "AI")</f>
        <v>0.681818181818182</v>
      </c>
      <c r="G6" s="0" t="n">
        <f aca="false">COUNTIFS(Data!$P$2:$P$66, "&lt;"&amp;'Time to prediction'!$A6, Data!$H$2:$H$66, "&lt;2000")/COUNTIFS(Data!$P$2:$P$66, "&gt;0", Data!$H$2:$H$66, "&lt;2000")</f>
        <v>0.777777777777778</v>
      </c>
      <c r="H6" s="0" t="n">
        <f aca="false">COUNTIFS(Data!$P$2:$P$66, "&lt;"&amp;'Time to prediction'!$A6, Data!$H$2:$H$66, "&gt;1999")/COUNTIFS(Data!$P$2:$P$66, "&gt;0", Data!$H$2:$H$66, "&gt;1999")</f>
        <v>0.65</v>
      </c>
      <c r="J6" s="0" t="n">
        <f aca="false">G6-G5</f>
        <v>0.166666666666667</v>
      </c>
      <c r="K6" s="0" t="n">
        <f aca="false">H6-H5</f>
        <v>0.075</v>
      </c>
    </row>
    <row r="7" customFormat="false" ht="12" hidden="false" customHeight="false" outlineLevel="0" collapsed="false">
      <c r="A7" s="0" t="n">
        <v>60</v>
      </c>
      <c r="B7" s="0" t="n">
        <f aca="false">COUNTIF(Data!$P$2:$P$66, "&lt;"&amp;'Time to prediction'!$A7)/COUNT(Data!$P$2:$P$66)</f>
        <v>0.775862068965517</v>
      </c>
      <c r="C7" s="0" t="n">
        <f aca="false">B7-B6</f>
        <v>0.0862068965517239</v>
      </c>
      <c r="E7" s="0" t="n">
        <f aca="false">COUNTIFS(Data!$P$2:$P$66, "&lt;"&amp;'Time to prediction'!$A7, Data!$D$2:$D$66, "AI")/COUNTIFS(Data!$P$2:$P$66, "&gt;0", Data!$D$2:$D$66, "AI")</f>
        <v>0.772727272727273</v>
      </c>
      <c r="G7" s="0" t="n">
        <f aca="false">COUNTIFS(Data!$P$2:$P$66, "&lt;"&amp;'Time to prediction'!$A7, Data!$H$2:$H$66, "&lt;2000")/COUNTIFS(Data!$P$2:$P$66, "&gt;0", Data!$H$2:$H$66, "&lt;2000")</f>
        <v>0.833333333333333</v>
      </c>
      <c r="H7" s="0" t="n">
        <f aca="false">COUNTIFS(Data!$P$2:$P$66, "&lt;"&amp;'Time to prediction'!$A7, Data!$H$2:$H$66, "&gt;1999")/COUNTIFS(Data!$P$2:$P$66, "&gt;0", Data!$H$2:$H$66, "&gt;1999")</f>
        <v>0.75</v>
      </c>
      <c r="J7" s="0" t="n">
        <f aca="false">G7-G6</f>
        <v>0.0555555555555554</v>
      </c>
      <c r="K7" s="0" t="n">
        <f aca="false">H7-H6</f>
        <v>0.1</v>
      </c>
    </row>
    <row r="8" customFormat="false" ht="12" hidden="false" customHeight="false" outlineLevel="0" collapsed="false">
      <c r="A8" s="0" t="n">
        <v>70</v>
      </c>
      <c r="B8" s="0" t="n">
        <f aca="false">COUNTIF(Data!$P$2:$P$66, "&lt;"&amp;'Time to prediction'!$A8)/COUNT(Data!$P$2:$P$66)</f>
        <v>0.775862068965517</v>
      </c>
      <c r="C8" s="0" t="n">
        <f aca="false">B8-B7</f>
        <v>0</v>
      </c>
      <c r="E8" s="0" t="n">
        <f aca="false">COUNTIFS(Data!$P$2:$P$66, "&lt;"&amp;'Time to prediction'!$A8, Data!$D$2:$D$66, "AI")/COUNTIFS(Data!$P$2:$P$66, "&gt;0", Data!$D$2:$D$66, "AI")</f>
        <v>0.772727272727273</v>
      </c>
      <c r="G8" s="0" t="n">
        <f aca="false">COUNTIFS(Data!$P$2:$P$66, "&lt;"&amp;'Time to prediction'!$A8, Data!$H$2:$H$66, "&lt;2000")/COUNTIFS(Data!$P$2:$P$66, "&gt;0", Data!$H$2:$H$66, "&lt;2000")</f>
        <v>0.833333333333333</v>
      </c>
      <c r="H8" s="0" t="n">
        <f aca="false">COUNTIFS(Data!$P$2:$P$66, "&lt;"&amp;'Time to prediction'!$A8, Data!$H$2:$H$66, "&gt;1999")/COUNTIFS(Data!$P$2:$P$66, "&gt;0", Data!$H$2:$H$66, "&gt;1999")</f>
        <v>0.75</v>
      </c>
      <c r="J8" s="0" t="n">
        <f aca="false">G8-G7</f>
        <v>0</v>
      </c>
      <c r="K8" s="0" t="n">
        <f aca="false">H8-H7</f>
        <v>0</v>
      </c>
    </row>
    <row r="9" customFormat="false" ht="12" hidden="false" customHeight="false" outlineLevel="0" collapsed="false">
      <c r="A9" s="0" t="n">
        <v>80</v>
      </c>
      <c r="B9" s="0" t="n">
        <f aca="false">COUNTIF(Data!$P$2:$P$66, "&lt;"&amp;'Time to prediction'!$A9)/COUNT(Data!$P$2:$P$66)</f>
        <v>0.775862068965517</v>
      </c>
      <c r="C9" s="0" t="n">
        <f aca="false">B9-B8</f>
        <v>0</v>
      </c>
      <c r="E9" s="0" t="n">
        <f aca="false">COUNTIFS(Data!$P$2:$P$66, "&lt;"&amp;'Time to prediction'!$A9, Data!$D$2:$D$66, "AI")/COUNTIFS(Data!$P$2:$P$66, "&gt;0", Data!$D$2:$D$66, "AI")</f>
        <v>0.772727272727273</v>
      </c>
      <c r="G9" s="0" t="n">
        <f aca="false">COUNTIFS(Data!$P$2:$P$66, "&lt;"&amp;'Time to prediction'!$A9, Data!$H$2:$H$66, "&lt;2000")/COUNTIFS(Data!$P$2:$P$66, "&gt;0", Data!$H$2:$H$66, "&lt;2000")</f>
        <v>0.833333333333333</v>
      </c>
      <c r="H9" s="0" t="n">
        <f aca="false">COUNTIFS(Data!$P$2:$P$66, "&lt;"&amp;'Time to prediction'!$A9, Data!$H$2:$H$66, "&gt;1999")/COUNTIFS(Data!$P$2:$P$66, "&gt;0", Data!$H$2:$H$66, "&gt;1999")</f>
        <v>0.75</v>
      </c>
      <c r="J9" s="0" t="n">
        <f aca="false">G9-G8</f>
        <v>0</v>
      </c>
      <c r="K9" s="0" t="n">
        <f aca="false">H9-H8</f>
        <v>0</v>
      </c>
    </row>
    <row r="10" customFormat="false" ht="12" hidden="false" customHeight="false" outlineLevel="0" collapsed="false">
      <c r="A10" s="0" t="n">
        <v>90</v>
      </c>
      <c r="B10" s="0" t="n">
        <f aca="false">COUNTIF(Data!$P$2:$P$66, "&lt;"&amp;'Time to prediction'!$A10)/COUNT(Data!$P$2:$P$66)</f>
        <v>0.793103448275862</v>
      </c>
      <c r="C10" s="0" t="n">
        <f aca="false">B10-B9</f>
        <v>0.017241379310345</v>
      </c>
      <c r="E10" s="0" t="n">
        <f aca="false">COUNTIFS(Data!$P$2:$P$66, "&lt;"&amp;'Time to prediction'!$A10, Data!$D$2:$D$66, "AI")/COUNTIFS(Data!$P$2:$P$66, "&gt;0", Data!$D$2:$D$66, "AI")</f>
        <v>0.818181818181818</v>
      </c>
      <c r="G10" s="0" t="n">
        <f aca="false">COUNTIFS(Data!$P$2:$P$66, "&lt;"&amp;'Time to prediction'!$A10, Data!$H$2:$H$66, "&lt;2000")/COUNTIFS(Data!$P$2:$P$66, "&gt;0", Data!$H$2:$H$66, "&lt;2000")</f>
        <v>0.833333333333333</v>
      </c>
      <c r="H10" s="0" t="n">
        <f aca="false">COUNTIFS(Data!$P$2:$P$66, "&lt;"&amp;'Time to prediction'!$A10, Data!$H$2:$H$66, "&gt;1999")/COUNTIFS(Data!$P$2:$P$66, "&gt;0", Data!$H$2:$H$66, "&gt;1999")</f>
        <v>0.775</v>
      </c>
      <c r="J10" s="0" t="n">
        <f aca="false">G10-G9</f>
        <v>0</v>
      </c>
      <c r="K10" s="0" t="n">
        <f aca="false">H10-H9</f>
        <v>0.025</v>
      </c>
    </row>
    <row r="11" customFormat="false" ht="12" hidden="false" customHeight="false" outlineLevel="0" collapsed="false">
      <c r="A11" s="0" t="n">
        <v>100</v>
      </c>
      <c r="B11" s="0" t="n">
        <f aca="false">COUNTIF(Data!$P$2:$P$66, "&lt;"&amp;'Time to prediction'!$A11)/COUNT(Data!$P$2:$P$66)</f>
        <v>0.827586206896552</v>
      </c>
      <c r="C11" s="0" t="n">
        <f aca="false">B11-B10</f>
        <v>0.0344827586206896</v>
      </c>
      <c r="E11" s="0" t="n">
        <f aca="false">COUNTIFS(Data!$P$2:$P$66, "&lt;"&amp;'Time to prediction'!$A11, Data!$D$2:$D$66, "AI")/COUNTIFS(Data!$P$2:$P$66, "&gt;0", Data!$D$2:$D$66, "AI")</f>
        <v>0.863636363636364</v>
      </c>
      <c r="G11" s="0" t="n">
        <f aca="false">COUNTIFS(Data!$P$2:$P$66, "&lt;"&amp;'Time to prediction'!$A11, Data!$H$2:$H$66, "&lt;2000")/COUNTIFS(Data!$P$2:$P$66, "&gt;0", Data!$H$2:$H$66, "&lt;2000")</f>
        <v>0.833333333333333</v>
      </c>
      <c r="H11" s="0" t="n">
        <f aca="false">COUNTIFS(Data!$P$2:$P$66, "&lt;"&amp;'Time to prediction'!$A11, Data!$H$2:$H$66, "&gt;1999")/COUNTIFS(Data!$P$2:$P$66, "&gt;0", Data!$H$2:$H$66, "&gt;1999")</f>
        <v>0.825</v>
      </c>
      <c r="J11" s="0" t="n">
        <f aca="false">G11-G10</f>
        <v>0</v>
      </c>
      <c r="K11" s="0" t="n">
        <f aca="false">H11-H10</f>
        <v>0.0499999999999998</v>
      </c>
    </row>
    <row r="12" customFormat="false" ht="12" hidden="false" customHeight="false" outlineLevel="0" collapsed="false">
      <c r="A12" s="0" t="n">
        <v>110</v>
      </c>
      <c r="B12" s="0" t="n">
        <f aca="false">COUNTIF(Data!$P$2:$P$66, "&lt;"&amp;'Time to prediction'!$A12)/COUNT(Data!$P$2:$P$66)</f>
        <v>0.896551724137931</v>
      </c>
      <c r="C12" s="0" t="n">
        <f aca="false">B12-B11</f>
        <v>0.0689655172413793</v>
      </c>
      <c r="E12" s="0" t="n">
        <f aca="false">COUNTIFS(Data!$P$2:$P$66, "&lt;"&amp;'Time to prediction'!$A12, Data!$D$2:$D$66, "AI")/COUNTIFS(Data!$P$2:$P$66, "&gt;0", Data!$D$2:$D$66, "AI")</f>
        <v>0.954545454545455</v>
      </c>
      <c r="G12" s="0" t="n">
        <f aca="false">COUNTIFS(Data!$P$2:$P$66, "&lt;"&amp;'Time to prediction'!$A12, Data!$H$2:$H$66, "&lt;2000")/COUNTIFS(Data!$P$2:$P$66, "&gt;0", Data!$H$2:$H$66, "&lt;2000")</f>
        <v>0.833333333333333</v>
      </c>
      <c r="H12" s="0" t="n">
        <f aca="false">COUNTIFS(Data!$P$2:$P$66, "&lt;"&amp;'Time to prediction'!$A12, Data!$H$2:$H$66, "&gt;1999")/COUNTIFS(Data!$P$2:$P$66, "&gt;0", Data!$H$2:$H$66, "&gt;1999")</f>
        <v>0.925</v>
      </c>
      <c r="J12" s="0" t="n">
        <f aca="false">G12-G11</f>
        <v>0</v>
      </c>
      <c r="K12" s="0" t="n">
        <f aca="false">H12-H11</f>
        <v>0.1</v>
      </c>
    </row>
    <row r="13" customFormat="false" ht="12" hidden="false" customHeight="false" outlineLevel="0" collapsed="false">
      <c r="A13" s="0" t="n">
        <v>120</v>
      </c>
      <c r="B13" s="0" t="n">
        <f aca="false">COUNTIF(Data!$P$2:$P$66, "&lt;"&amp;'Time to prediction'!$A13)/COUNT(Data!$P$2:$P$66)</f>
        <v>0.913793103448276</v>
      </c>
      <c r="C13" s="0" t="n">
        <f aca="false">B13-B12</f>
        <v>0.017241379310345</v>
      </c>
      <c r="E13" s="0" t="n">
        <f aca="false">COUNTIFS(Data!$P$2:$P$66, "&lt;"&amp;'Time to prediction'!$A13, Data!$D$2:$D$66, "AI")/COUNTIFS(Data!$P$2:$P$66, "&gt;0", Data!$D$2:$D$66, "AI")</f>
        <v>0.954545454545455</v>
      </c>
      <c r="G13" s="0" t="n">
        <f aca="false">COUNTIFS(Data!$P$2:$P$66, "&lt;"&amp;'Time to prediction'!$A13, Data!$H$2:$H$66, "&lt;2000")/COUNTIFS(Data!$P$2:$P$66, "&gt;0", Data!$H$2:$H$66, "&lt;2000")</f>
        <v>0.888888888888889</v>
      </c>
      <c r="H13" s="0" t="n">
        <f aca="false">COUNTIFS(Data!$P$2:$P$66, "&lt;"&amp;'Time to prediction'!$A13, Data!$H$2:$H$66, "&gt;1999")/COUNTIFS(Data!$P$2:$P$66, "&gt;0", Data!$H$2:$H$66, "&gt;1999")</f>
        <v>0.925</v>
      </c>
      <c r="J13" s="0" t="n">
        <f aca="false">G13-G12</f>
        <v>0.0555555555555555</v>
      </c>
      <c r="K13" s="0" t="n">
        <f aca="false">H13-H12</f>
        <v>0</v>
      </c>
    </row>
    <row r="14" customFormat="false" ht="12" hidden="false" customHeight="false" outlineLevel="0" collapsed="false">
      <c r="A14" s="0" t="n">
        <v>130</v>
      </c>
      <c r="B14" s="0" t="n">
        <f aca="false">COUNTIF(Data!$P$2:$P$66, "&lt;"&amp;'Time to prediction'!$A14)/COUNT(Data!$P$2:$P$66)</f>
        <v>0.913793103448276</v>
      </c>
      <c r="C14" s="0" t="n">
        <f aca="false">B14-B13</f>
        <v>0</v>
      </c>
      <c r="E14" s="0" t="n">
        <f aca="false">COUNTIFS(Data!$P$2:$P$66, "&lt;"&amp;'Time to prediction'!$A14, Data!$D$2:$D$66, "AI")/COUNTIFS(Data!$P$2:$P$66, "&gt;0", Data!$D$2:$D$66, "AI")</f>
        <v>0.954545454545455</v>
      </c>
      <c r="G14" s="0" t="n">
        <f aca="false">COUNTIFS(Data!$P$2:$P$66, "&lt;"&amp;'Time to prediction'!$A14, Data!$H$2:$H$66, "&lt;2000")/COUNTIFS(Data!$P$2:$P$66, "&gt;0", Data!$H$2:$H$66, "&lt;2000")</f>
        <v>0.888888888888889</v>
      </c>
      <c r="H14" s="0" t="n">
        <f aca="false">COUNTIFS(Data!$P$2:$P$66, "&lt;"&amp;'Time to prediction'!$A14, Data!$H$2:$H$66, "&gt;1999")/COUNTIFS(Data!$P$2:$P$66, "&gt;0", Data!$H$2:$H$66, "&gt;1999")</f>
        <v>0.925</v>
      </c>
      <c r="J14" s="0" t="n">
        <f aca="false">G14-G13</f>
        <v>0</v>
      </c>
      <c r="K14" s="0" t="n">
        <f aca="false">H14-H13</f>
        <v>0</v>
      </c>
    </row>
    <row r="15" customFormat="false" ht="12" hidden="false" customHeight="false" outlineLevel="0" collapsed="false">
      <c r="A15" s="0" t="n">
        <v>140</v>
      </c>
      <c r="B15" s="0" t="n">
        <f aca="false">COUNTIF(Data!$P$2:$P$66, "&lt;"&amp;'Time to prediction'!$A15)/COUNT(Data!$P$2:$P$66)</f>
        <v>0.913793103448276</v>
      </c>
      <c r="C15" s="0" t="n">
        <f aca="false">B15-B14</f>
        <v>0</v>
      </c>
      <c r="E15" s="0" t="n">
        <f aca="false">COUNTIFS(Data!$P$2:$P$66, "&lt;"&amp;'Time to prediction'!$A15, Data!$D$2:$D$66, "AI")/COUNTIFS(Data!$P$2:$P$66, "&gt;0", Data!$D$2:$D$66, "AI")</f>
        <v>0.954545454545455</v>
      </c>
      <c r="G15" s="0" t="n">
        <f aca="false">COUNTIFS(Data!$P$2:$P$66, "&lt;"&amp;'Time to prediction'!$A15, Data!$H$2:$H$66, "&lt;2000")/COUNTIFS(Data!$P$2:$P$66, "&gt;0", Data!$H$2:$H$66, "&lt;2000")</f>
        <v>0.888888888888889</v>
      </c>
      <c r="H15" s="0" t="n">
        <f aca="false">COUNTIFS(Data!$P$2:$P$66, "&lt;"&amp;'Time to prediction'!$A15, Data!$H$2:$H$66, "&gt;1999")/COUNTIFS(Data!$P$2:$P$66, "&gt;0", Data!$H$2:$H$66, "&gt;1999")</f>
        <v>0.925</v>
      </c>
      <c r="J15" s="0" t="n">
        <f aca="false">G15-G14</f>
        <v>0</v>
      </c>
      <c r="K15" s="0" t="n">
        <f aca="false">H15-H14</f>
        <v>0</v>
      </c>
    </row>
    <row r="16" customFormat="false" ht="12" hidden="false" customHeight="false" outlineLevel="0" collapsed="false">
      <c r="A16" s="0" t="n">
        <v>150</v>
      </c>
      <c r="B16" s="0" t="n">
        <f aca="false">COUNTIF(Data!$P$2:$P$66, "&lt;"&amp;'Time to prediction'!$A16)/COUNT(Data!$P$2:$P$66)</f>
        <v>0.913793103448276</v>
      </c>
      <c r="C16" s="0" t="n">
        <f aca="false">B16-B15</f>
        <v>0</v>
      </c>
      <c r="E16" s="0" t="n">
        <f aca="false">COUNTIFS(Data!$P$2:$P$66, "&lt;"&amp;'Time to prediction'!$A16, Data!$D$2:$D$66, "AI")/COUNTIFS(Data!$P$2:$P$66, "&gt;0", Data!$D$2:$D$66, "AI")</f>
        <v>0.954545454545455</v>
      </c>
      <c r="G16" s="0" t="n">
        <f aca="false">COUNTIFS(Data!$P$2:$P$66, "&lt;"&amp;'Time to prediction'!$A16, Data!$H$2:$H$66, "&lt;2000")/COUNTIFS(Data!$P$2:$P$66, "&gt;0", Data!$H$2:$H$66, "&lt;2000")</f>
        <v>0.888888888888889</v>
      </c>
      <c r="H16" s="0" t="n">
        <f aca="false">COUNTIFS(Data!$P$2:$P$66, "&lt;"&amp;'Time to prediction'!$A16, Data!$H$2:$H$66, "&gt;1999")/COUNTIFS(Data!$P$2:$P$66, "&gt;0", Data!$H$2:$H$66, "&gt;1999")</f>
        <v>0.925</v>
      </c>
      <c r="J16" s="0" t="n">
        <f aca="false">G16-G15</f>
        <v>0</v>
      </c>
      <c r="K16" s="0" t="n">
        <f aca="false">H16-H15</f>
        <v>0</v>
      </c>
    </row>
    <row r="17" customFormat="false" ht="12" hidden="false" customHeight="false" outlineLevel="0" collapsed="false">
      <c r="A17" s="0" t="n">
        <v>160</v>
      </c>
      <c r="B17" s="0" t="n">
        <f aca="false">COUNTIF(Data!$P$2:$P$66, "&lt;"&amp;'Time to prediction'!$A17)/COUNT(Data!$P$2:$P$66)</f>
        <v>0.931034482758621</v>
      </c>
      <c r="C17" s="0" t="n">
        <f aca="false">B17-B16</f>
        <v>0.0172413793103446</v>
      </c>
      <c r="E17" s="0" t="n">
        <f aca="false">COUNTIFS(Data!$P$2:$P$66, "&lt;"&amp;'Time to prediction'!$A17, Data!$D$2:$D$66, "AI")/COUNTIFS(Data!$P$2:$P$66, "&gt;0", Data!$D$2:$D$66, "AI")</f>
        <v>0.954545454545455</v>
      </c>
      <c r="G17" s="0" t="n">
        <f aca="false">COUNTIFS(Data!$P$2:$P$66, "&lt;"&amp;'Time to prediction'!$A17, Data!$H$2:$H$66, "&lt;2000")/COUNTIFS(Data!$P$2:$P$66, "&gt;0", Data!$H$2:$H$66, "&lt;2000")</f>
        <v>0.944444444444444</v>
      </c>
      <c r="H17" s="0" t="n">
        <f aca="false">COUNTIFS(Data!$P$2:$P$66, "&lt;"&amp;'Time to prediction'!$A17, Data!$H$2:$H$66, "&gt;1999")/COUNTIFS(Data!$P$2:$P$66, "&gt;0", Data!$H$2:$H$66, "&gt;1999")</f>
        <v>0.925</v>
      </c>
      <c r="J17" s="0" t="n">
        <f aca="false">G17-G16</f>
        <v>0.0555555555555557</v>
      </c>
      <c r="K17" s="0" t="n">
        <f aca="false">H17-H16</f>
        <v>0</v>
      </c>
    </row>
    <row r="18" customFormat="false" ht="12" hidden="false" customHeight="false" outlineLevel="0" collapsed="false">
      <c r="A18" s="0" t="n">
        <v>170</v>
      </c>
      <c r="B18" s="0" t="n">
        <f aca="false">COUNTIF(Data!$P$2:$P$66, "&lt;"&amp;'Time to prediction'!$A18)/COUNT(Data!$P$2:$P$66)</f>
        <v>0.931034482758621</v>
      </c>
      <c r="C18" s="0" t="n">
        <f aca="false">B18-B17</f>
        <v>0</v>
      </c>
      <c r="E18" s="0" t="n">
        <f aca="false">COUNTIFS(Data!$P$2:$P$66, "&lt;"&amp;'Time to prediction'!$A18, Data!$D$2:$D$66, "AI")/COUNTIFS(Data!$P$2:$P$66, "&gt;0", Data!$D$2:$D$66, "AI")</f>
        <v>0.954545454545455</v>
      </c>
      <c r="G18" s="0" t="n">
        <f aca="false">COUNTIFS(Data!$P$2:$P$66, "&lt;"&amp;'Time to prediction'!$A18, Data!$H$2:$H$66, "&lt;2000")/COUNTIFS(Data!$P$2:$P$66, "&gt;0", Data!$H$2:$H$66, "&lt;2000")</f>
        <v>0.944444444444444</v>
      </c>
      <c r="H18" s="0" t="n">
        <f aca="false">COUNTIFS(Data!$P$2:$P$66, "&lt;"&amp;'Time to prediction'!$A18, Data!$H$2:$H$66, "&gt;1999")/COUNTIFS(Data!$P$2:$P$66, "&gt;0", Data!$H$2:$H$66, "&gt;1999")</f>
        <v>0.925</v>
      </c>
      <c r="J18" s="0" t="n">
        <f aca="false">G18-G17</f>
        <v>0</v>
      </c>
      <c r="K18" s="0" t="n">
        <f aca="false">H18-H17</f>
        <v>0</v>
      </c>
    </row>
    <row r="19" customFormat="false" ht="12" hidden="false" customHeight="false" outlineLevel="0" collapsed="false">
      <c r="A19" s="0" t="n">
        <v>180</v>
      </c>
      <c r="B19" s="0" t="n">
        <f aca="false">COUNTIF(Data!$P$2:$P$66, "&lt;"&amp;'Time to prediction'!$A19)/COUNT(Data!$P$2:$P$66)</f>
        <v>0.931034482758621</v>
      </c>
      <c r="C19" s="0" t="n">
        <f aca="false">B19-B18</f>
        <v>0</v>
      </c>
      <c r="E19" s="0" t="n">
        <f aca="false">COUNTIFS(Data!$P$2:$P$66, "&lt;"&amp;'Time to prediction'!$A19, Data!$D$2:$D$66, "AI")/COUNTIFS(Data!$P$2:$P$66, "&gt;0", Data!$D$2:$D$66, "AI")</f>
        <v>0.954545454545455</v>
      </c>
      <c r="G19" s="0" t="n">
        <f aca="false">COUNTIFS(Data!$P$2:$P$66, "&lt;"&amp;'Time to prediction'!$A19, Data!$H$2:$H$66, "&lt;2000")/COUNTIFS(Data!$P$2:$P$66, "&gt;0", Data!$H$2:$H$66, "&lt;2000")</f>
        <v>0.944444444444444</v>
      </c>
      <c r="H19" s="0" t="n">
        <f aca="false">COUNTIFS(Data!$P$2:$P$66, "&lt;"&amp;'Time to prediction'!$A19, Data!$H$2:$H$66, "&gt;1999")/COUNTIFS(Data!$P$2:$P$66, "&gt;0", Data!$H$2:$H$66, "&gt;1999")</f>
        <v>0.925</v>
      </c>
      <c r="J19" s="0" t="n">
        <f aca="false">G19-G18</f>
        <v>0</v>
      </c>
      <c r="K19" s="0" t="n">
        <f aca="false">H19-H18</f>
        <v>0</v>
      </c>
    </row>
    <row r="20" customFormat="false" ht="12" hidden="false" customHeight="false" outlineLevel="0" collapsed="false">
      <c r="A20" s="0" t="n">
        <v>190</v>
      </c>
      <c r="B20" s="0" t="n">
        <f aca="false">COUNTIF(Data!$P$2:$P$66, "&lt;"&amp;'Time to prediction'!$A20)/COUNT(Data!$P$2:$P$66)</f>
        <v>0.948275862068966</v>
      </c>
      <c r="C20" s="0" t="n">
        <f aca="false">B20-B19</f>
        <v>0.017241379310345</v>
      </c>
      <c r="E20" s="0" t="n">
        <f aca="false">COUNTIFS(Data!$P$2:$P$66, "&lt;"&amp;'Time to prediction'!$A20, Data!$D$2:$D$66, "AI")/COUNTIFS(Data!$P$2:$P$66, "&gt;0", Data!$D$2:$D$66, "AI")</f>
        <v>1</v>
      </c>
      <c r="G20" s="0" t="n">
        <f aca="false">COUNTIFS(Data!$P$2:$P$66, "&lt;"&amp;'Time to prediction'!$A20, Data!$H$2:$H$66, "&lt;2000")/COUNTIFS(Data!$P$2:$P$66, "&gt;0", Data!$H$2:$H$66, "&lt;2000")</f>
        <v>0.944444444444444</v>
      </c>
      <c r="H20" s="0" t="n">
        <f aca="false">COUNTIFS(Data!$P$2:$P$66, "&lt;"&amp;'Time to prediction'!$A20, Data!$H$2:$H$66, "&gt;1999")/COUNTIFS(Data!$P$2:$P$66, "&gt;0", Data!$H$2:$H$66, "&gt;1999")</f>
        <v>0.95</v>
      </c>
      <c r="J20" s="0" t="n">
        <f aca="false">G20-G19</f>
        <v>0</v>
      </c>
      <c r="K20" s="0" t="n">
        <f aca="false">H20-H19</f>
        <v>0.025</v>
      </c>
    </row>
    <row r="21" customFormat="false" ht="12" hidden="false" customHeight="false" outlineLevel="0" collapsed="false">
      <c r="A21" s="0" t="n">
        <v>200</v>
      </c>
      <c r="B21" s="0" t="n">
        <f aca="false">COUNTIF(Data!$P$2:$P$66, "&lt;"&amp;'Time to prediction'!$A21)/COUNT(Data!$P$2:$P$66)</f>
        <v>0.948275862068966</v>
      </c>
      <c r="C21" s="0" t="n">
        <f aca="false">B21-B20</f>
        <v>0</v>
      </c>
      <c r="E21" s="0" t="n">
        <f aca="false">COUNTIFS(Data!$P$2:$P$66, "&lt;"&amp;'Time to prediction'!$A21, Data!$D$2:$D$66, "AI")/COUNTIFS(Data!$P$2:$P$66, "&gt;0", Data!$D$2:$D$66, "AI")</f>
        <v>1</v>
      </c>
      <c r="G21" s="0" t="n">
        <f aca="false">COUNTIFS(Data!$P$2:$P$66, "&lt;"&amp;'Time to prediction'!$A21, Data!$H$2:$H$66, "&lt;2000")/COUNTIFS(Data!$P$2:$P$66, "&gt;0", Data!$H$2:$H$66, "&lt;2000")</f>
        <v>0.944444444444444</v>
      </c>
      <c r="H21" s="0" t="n">
        <f aca="false">COUNTIFS(Data!$P$2:$P$66, "&lt;"&amp;'Time to prediction'!$A21, Data!$H$2:$H$66, "&gt;1999")/COUNTIFS(Data!$P$2:$P$66, "&gt;0", Data!$H$2:$H$66, "&gt;1999")</f>
        <v>0.95</v>
      </c>
      <c r="J21" s="0" t="n">
        <f aca="false">G21-G20</f>
        <v>0</v>
      </c>
      <c r="K21" s="0" t="n">
        <f aca="false">H21-H20</f>
        <v>0</v>
      </c>
    </row>
    <row r="22" customFormat="false" ht="12" hidden="false" customHeight="false" outlineLevel="0" collapsed="false">
      <c r="A22" s="0" t="n">
        <v>210</v>
      </c>
      <c r="B22" s="0" t="n">
        <f aca="false">COUNTIF(Data!$P$2:$P$66, "&lt;"&amp;'Time to prediction'!$A22)/COUNT(Data!$P$2:$P$66)</f>
        <v>0.982758620689655</v>
      </c>
      <c r="C22" s="0" t="n">
        <f aca="false">B22-B21</f>
        <v>0.0344827586206896</v>
      </c>
      <c r="E22" s="0" t="n">
        <f aca="false">COUNTIFS(Data!$P$2:$P$66, "&lt;"&amp;'Time to prediction'!$A22, Data!$D$2:$D$66, "AI")/COUNTIFS(Data!$P$2:$P$66, "&gt;0", Data!$D$2:$D$66, "AI")</f>
        <v>1</v>
      </c>
      <c r="G22" s="0" t="n">
        <f aca="false">COUNTIFS(Data!$P$2:$P$66, "&lt;"&amp;'Time to prediction'!$A22, Data!$H$2:$H$66, "&lt;2000")/COUNTIFS(Data!$P$2:$P$66, "&gt;0", Data!$H$2:$H$66, "&lt;2000")</f>
        <v>1</v>
      </c>
      <c r="H22" s="0" t="n">
        <f aca="false">COUNTIFS(Data!$P$2:$P$66, "&lt;"&amp;'Time to prediction'!$A22, Data!$H$2:$H$66, "&gt;1999")/COUNTIFS(Data!$P$2:$P$66, "&gt;0", Data!$H$2:$H$66, "&gt;1999")</f>
        <v>0.975</v>
      </c>
      <c r="J22" s="0" t="n">
        <f aca="false">G22-G21</f>
        <v>0.0555555555555555</v>
      </c>
      <c r="K22" s="0" t="n">
        <f aca="false">H22-H21</f>
        <v>0.025</v>
      </c>
    </row>
    <row r="23" customFormat="false" ht="12" hidden="false" customHeight="false" outlineLevel="0" collapsed="false">
      <c r="A23" s="0" t="n">
        <v>220</v>
      </c>
      <c r="B23" s="0" t="n">
        <f aca="false">COUNTIF(Data!$P$2:$P$66, "&lt;"&amp;'Time to prediction'!$A23)/COUNT(Data!$P$2:$P$66)</f>
        <v>0.982758620689655</v>
      </c>
      <c r="C23" s="0" t="n">
        <f aca="false">B23-B22</f>
        <v>0</v>
      </c>
      <c r="E23" s="0" t="n">
        <f aca="false">COUNTIFS(Data!$P$2:$P$66, "&lt;"&amp;'Time to prediction'!$A23, Data!$D$2:$D$66, "AI")/COUNTIFS(Data!$P$2:$P$66, "&gt;0", Data!$D$2:$D$66, "AI")</f>
        <v>1</v>
      </c>
      <c r="G23" s="0" t="n">
        <f aca="false">COUNTIFS(Data!$P$2:$P$66, "&lt;"&amp;'Time to prediction'!$A23, Data!$H$2:$H$66, "&lt;2000")/COUNTIFS(Data!$P$2:$P$66, "&gt;0", Data!$H$2:$H$66, "&lt;2000")</f>
        <v>1</v>
      </c>
      <c r="H23" s="0" t="n">
        <f aca="false">COUNTIFS(Data!$P$2:$P$66, "&lt;"&amp;'Time to prediction'!$A23, Data!$H$2:$H$66, "&gt;1999")/COUNTIFS(Data!$P$2:$P$66, "&gt;0", Data!$H$2:$H$66, "&gt;1999")</f>
        <v>0.975</v>
      </c>
      <c r="J23" s="0" t="n">
        <f aca="false">G23-G22</f>
        <v>0</v>
      </c>
      <c r="K23" s="0" t="n">
        <f aca="false">H23-H22</f>
        <v>0</v>
      </c>
    </row>
    <row r="24" customFormat="false" ht="12" hidden="false" customHeight="false" outlineLevel="0" collapsed="false">
      <c r="A24" s="0" t="n">
        <v>10000</v>
      </c>
      <c r="B24" s="0" t="n">
        <f aca="false">COUNTIF(Data!$P$2:$P$66, "&lt;"&amp;'Time to prediction'!$A24)/COUNT(Data!$P$2:$P$66)</f>
        <v>1</v>
      </c>
      <c r="C24" s="0" t="n">
        <f aca="false">B24-B23</f>
        <v>0.0172413793103449</v>
      </c>
      <c r="E24" s="0" t="n">
        <f aca="false">COUNTIFS(Data!$P$2:$P$66, "&lt;"&amp;'Time to prediction'!$A24, Data!$D$2:$D$66, "AI")/COUNTIFS(Data!$P$2:$P$66, "&gt;0", Data!$D$2:$D$66, "AI")</f>
        <v>1</v>
      </c>
      <c r="G24" s="0" t="n">
        <f aca="false">COUNTIFS(Data!$P$2:$P$66, "&lt;"&amp;'Time to prediction'!$A24, Data!$H$2:$H$66, "&lt;2000")/COUNTIFS(Data!$P$2:$P$66, "&gt;0", Data!$H$2:$H$66, "&lt;2000")</f>
        <v>1</v>
      </c>
      <c r="H24" s="0" t="n">
        <f aca="false">COUNTIFS(Data!$P$2:$P$66, "&lt;"&amp;'Time to prediction'!$A24, Data!$H$2:$H$66, "&gt;1999")/COUNTIFS(Data!$P$2:$P$66, "&gt;0", Data!$H$2:$H$66, "&gt;1999")</f>
        <v>1</v>
      </c>
      <c r="J24" s="0" t="n">
        <f aca="false">G24-G23</f>
        <v>0</v>
      </c>
      <c r="K24" s="0" t="n">
        <f aca="false">H24-H23</f>
        <v>0.0249999999999999</v>
      </c>
    </row>
  </sheetData>
  <printOptions headings="false" gridLines="false" gridLinesSet="true" horizontalCentered="false" verticalCentered="false"/>
  <pageMargins left="0.75" right="0.75" top="1" bottom="1"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sheetPr filterMode="false">
    <pageSetUpPr fitToPage="false"/>
  </sheetPr>
  <dimension ref="A1:N252"/>
  <sheetViews>
    <sheetView windowProtection="false" showFormulas="false" showGridLines="true" showRowColHeaders="true" showZeros="true" rightToLeft="false" tabSelected="false" showOutlineSymbols="true" defaultGridColor="true" view="normal" topLeftCell="A15" colorId="64" zoomScale="100" zoomScaleNormal="100" zoomScalePageLayoutView="100" workbookViewId="0">
      <selection pane="topLeft" activeCell="B21" activeCellId="0" sqref="B21"/>
    </sheetView>
  </sheetViews>
  <sheetFormatPr defaultRowHeight="12"/>
  <cols>
    <col collapsed="false" hidden="false" max="3" min="2" style="0" width="11.6428571428571"/>
    <col collapsed="false" hidden="false" max="5" min="5" style="0" width="11.6428571428571"/>
    <col collapsed="false" hidden="false" max="11" min="7" style="0" width="11.6428571428571"/>
  </cols>
  <sheetData>
    <row r="1" customFormat="false" ht="48" hidden="false" customHeight="false" outlineLevel="0" collapsed="false">
      <c r="A1" s="0" t="s">
        <v>488</v>
      </c>
      <c r="B1" s="0" t="s">
        <v>489</v>
      </c>
      <c r="C1" s="0" t="s">
        <v>490</v>
      </c>
      <c r="E1" s="0" t="s">
        <v>491</v>
      </c>
      <c r="F1" s="0" t="s">
        <v>496</v>
      </c>
      <c r="G1" s="0" t="s">
        <v>497</v>
      </c>
      <c r="H1" s="0" t="s">
        <v>498</v>
      </c>
      <c r="I1" s="0" t="s">
        <v>499</v>
      </c>
      <c r="J1" s="0" t="s">
        <v>494</v>
      </c>
      <c r="K1" s="0" t="s">
        <v>495</v>
      </c>
    </row>
    <row r="2" customFormat="false" ht="12" hidden="false" customHeight="false" outlineLevel="0" collapsed="false">
      <c r="A2" s="0" t="n">
        <v>1</v>
      </c>
      <c r="B2" s="0" t="n">
        <f aca="false">COUNTIF(Data!$P$2:$P$66, "&lt;"&amp;'Time to prediction (2)'!$A2)/COUNT(Data!$P$2:$P$66)</f>
        <v>0</v>
      </c>
      <c r="C2" s="0" t="n">
        <f aca="false">B2</f>
        <v>0</v>
      </c>
      <c r="E2" s="0" t="n">
        <f aca="false">COUNTIFS(Data!$P$2:$P$66, "&lt;"&amp;'Time to prediction (2)'!$A2, Data!$D$2:$D$66, "AI")/COUNTIFS(Data!$P$2:$P$66, "&gt;0", Data!$D$2:$D$66, "AI")</f>
        <v>0</v>
      </c>
      <c r="G2" s="0" t="n">
        <f aca="false">COUNTIFS(Data!$P$2:$P$66, "&lt;"&amp;'Time to prediction (2)'!$A2, Data!$H$2:$H$66, "&lt;2000")/COUNTIFS(Data!$P$2:$P$66, "&gt;0", Data!$H$2:$H$66, "&lt;2000")</f>
        <v>0</v>
      </c>
      <c r="H2" s="0" t="n">
        <f aca="false">COUNTIFS(Data!$P$2:$P$66, "&lt;"&amp;'Time to prediction (2)'!$A2, Data!$H$2:$H$66, "&gt;1999")/COUNTIFS(Data!$P$2:$P$66, "&gt;0", Data!$H$2:$H$66, "&gt;1999")</f>
        <v>0</v>
      </c>
      <c r="I2" s="0" t="n">
        <f aca="false">ABS(G2-H2)</f>
        <v>0</v>
      </c>
      <c r="J2" s="0" t="n">
        <f aca="false">G2</f>
        <v>0</v>
      </c>
      <c r="K2" s="0" t="n">
        <f aca="false">H2</f>
        <v>0</v>
      </c>
    </row>
    <row r="3" customFormat="false" ht="12" hidden="false" customHeight="false" outlineLevel="0" collapsed="false">
      <c r="A3" s="0" t="n">
        <v>2</v>
      </c>
      <c r="B3" s="0" t="n">
        <f aca="false">COUNTIF(Data!$P$2:$P$66, "&lt;"&amp;'Time to prediction (2)'!$A3)/COUNT(Data!$P$2:$P$66)</f>
        <v>0</v>
      </c>
      <c r="C3" s="0" t="n">
        <f aca="false">B3-B2</f>
        <v>0</v>
      </c>
      <c r="E3" s="0" t="n">
        <f aca="false">COUNTIFS(Data!$P$2:$P$66, "&lt;"&amp;'Time to prediction (2)'!$A3, Data!$D$2:$D$66, "AI")/COUNTIFS(Data!$P$2:$P$66, "&gt;0", Data!$D$2:$D$66, "AI")</f>
        <v>0</v>
      </c>
      <c r="G3" s="0" t="n">
        <f aca="false">COUNTIFS(Data!$P$2:$P$66, "&lt;"&amp;'Time to prediction (2)'!$A3, Data!$H$2:$H$66, "&lt;2000")/COUNTIFS(Data!$P$2:$P$66, "&gt;0", Data!$H$2:$H$66, "&lt;2000")</f>
        <v>0</v>
      </c>
      <c r="H3" s="0" t="n">
        <f aca="false">COUNTIFS(Data!$P$2:$P$66, "&lt;"&amp;'Time to prediction (2)'!$A3, Data!$H$2:$H$66, "&gt;1999")/COUNTIFS(Data!$P$2:$P$66, "&gt;0", Data!$H$2:$H$66, "&gt;1999")</f>
        <v>0</v>
      </c>
      <c r="I3" s="0" t="n">
        <f aca="false">ABS(G3-H3)</f>
        <v>0</v>
      </c>
      <c r="J3" s="0" t="n">
        <f aca="false">G3-G2</f>
        <v>0</v>
      </c>
      <c r="K3" s="0" t="n">
        <f aca="false">H3-H2</f>
        <v>0</v>
      </c>
    </row>
    <row r="4" customFormat="false" ht="12" hidden="false" customHeight="false" outlineLevel="0" collapsed="false">
      <c r="A4" s="0" t="n">
        <v>3</v>
      </c>
      <c r="B4" s="0" t="n">
        <f aca="false">COUNTIF(Data!$P$2:$P$66, "&lt;"&amp;'Time to prediction (2)'!$A4)/COUNT(Data!$P$2:$P$66)</f>
        <v>0</v>
      </c>
      <c r="C4" s="0" t="n">
        <f aca="false">B4-B3</f>
        <v>0</v>
      </c>
      <c r="E4" s="0" t="n">
        <f aca="false">COUNTIFS(Data!$P$2:$P$66, "&lt;"&amp;'Time to prediction (2)'!$A4, Data!$D$2:$D$66, "AI")/COUNTIFS(Data!$P$2:$P$66, "&gt;0", Data!$D$2:$D$66, "AI")</f>
        <v>0</v>
      </c>
      <c r="G4" s="0" t="n">
        <f aca="false">COUNTIFS(Data!$P$2:$P$66, "&lt;"&amp;'Time to prediction (2)'!$A4, Data!$H$2:$H$66, "&lt;2000")/COUNTIFS(Data!$P$2:$P$66, "&gt;0", Data!$H$2:$H$66, "&lt;2000")</f>
        <v>0</v>
      </c>
      <c r="H4" s="0" t="n">
        <f aca="false">COUNTIFS(Data!$P$2:$P$66, "&lt;"&amp;'Time to prediction (2)'!$A4, Data!$H$2:$H$66, "&gt;1999")/COUNTIFS(Data!$P$2:$P$66, "&gt;0", Data!$H$2:$H$66, "&gt;1999")</f>
        <v>0</v>
      </c>
      <c r="I4" s="0" t="n">
        <f aca="false">ABS(G4-H4)</f>
        <v>0</v>
      </c>
      <c r="J4" s="0" t="n">
        <f aca="false">G4-G3</f>
        <v>0</v>
      </c>
      <c r="K4" s="0" t="n">
        <f aca="false">H4-H3</f>
        <v>0</v>
      </c>
    </row>
    <row r="5" customFormat="false" ht="12" hidden="false" customHeight="false" outlineLevel="0" collapsed="false">
      <c r="A5" s="0" t="n">
        <v>4</v>
      </c>
      <c r="B5" s="0" t="n">
        <f aca="false">COUNTIF(Data!$P$2:$P$66, "&lt;"&amp;'Time to prediction (2)'!$A5)/COUNT(Data!$P$2:$P$66)</f>
        <v>0</v>
      </c>
      <c r="C5" s="0" t="n">
        <f aca="false">B5-B4</f>
        <v>0</v>
      </c>
      <c r="E5" s="0" t="n">
        <f aca="false">COUNTIFS(Data!$P$2:$P$66, "&lt;"&amp;'Time to prediction (2)'!$A5, Data!$D$2:$D$66, "AI")/COUNTIFS(Data!$P$2:$P$66, "&gt;0", Data!$D$2:$D$66, "AI")</f>
        <v>0</v>
      </c>
      <c r="G5" s="0" t="n">
        <f aca="false">COUNTIFS(Data!$P$2:$P$66, "&lt;"&amp;'Time to prediction (2)'!$A5, Data!$H$2:$H$66, "&lt;2000")/COUNTIFS(Data!$P$2:$P$66, "&gt;0", Data!$H$2:$H$66, "&lt;2000")</f>
        <v>0</v>
      </c>
      <c r="H5" s="0" t="n">
        <f aca="false">COUNTIFS(Data!$P$2:$P$66, "&lt;"&amp;'Time to prediction (2)'!$A5, Data!$H$2:$H$66, "&gt;1999")/COUNTIFS(Data!$P$2:$P$66, "&gt;0", Data!$H$2:$H$66, "&gt;1999")</f>
        <v>0</v>
      </c>
      <c r="I5" s="0" t="n">
        <f aca="false">ABS(G5-H5)</f>
        <v>0</v>
      </c>
      <c r="J5" s="0" t="n">
        <f aca="false">G5-G4</f>
        <v>0</v>
      </c>
      <c r="K5" s="0" t="n">
        <f aca="false">H5-H4</f>
        <v>0</v>
      </c>
    </row>
    <row r="6" customFormat="false" ht="12" hidden="false" customHeight="false" outlineLevel="0" collapsed="false">
      <c r="A6" s="0" t="n">
        <v>5</v>
      </c>
      <c r="B6" s="0" t="n">
        <f aca="false">COUNTIF(Data!$P$2:$P$66, "&lt;"&amp;'Time to prediction (2)'!$A6)/COUNT(Data!$P$2:$P$66)</f>
        <v>0</v>
      </c>
      <c r="C6" s="0" t="n">
        <f aca="false">B6-B5</f>
        <v>0</v>
      </c>
      <c r="E6" s="0" t="n">
        <f aca="false">COUNTIFS(Data!$P$2:$P$66, "&lt;"&amp;'Time to prediction (2)'!$A6, Data!$D$2:$D$66, "AI")/COUNTIFS(Data!$P$2:$P$66, "&gt;0", Data!$D$2:$D$66, "AI")</f>
        <v>0</v>
      </c>
      <c r="G6" s="0" t="n">
        <f aca="false">COUNTIFS(Data!$P$2:$P$66, "&lt;"&amp;'Time to prediction (2)'!$A6, Data!$H$2:$H$66, "&lt;2000")/COUNTIFS(Data!$P$2:$P$66, "&gt;0", Data!$H$2:$H$66, "&lt;2000")</f>
        <v>0</v>
      </c>
      <c r="H6" s="0" t="n">
        <f aca="false">COUNTIFS(Data!$P$2:$P$66, "&lt;"&amp;'Time to prediction (2)'!$A6, Data!$H$2:$H$66, "&gt;1999")/COUNTIFS(Data!$P$2:$P$66, "&gt;0", Data!$H$2:$H$66, "&gt;1999")</f>
        <v>0</v>
      </c>
      <c r="I6" s="0" t="n">
        <f aca="false">ABS(G6-H6)</f>
        <v>0</v>
      </c>
      <c r="J6" s="0" t="n">
        <f aca="false">G6-G5</f>
        <v>0</v>
      </c>
      <c r="K6" s="0" t="n">
        <f aca="false">H6-H5</f>
        <v>0</v>
      </c>
    </row>
    <row r="7" customFormat="false" ht="12" hidden="false" customHeight="false" outlineLevel="0" collapsed="false">
      <c r="A7" s="0" t="n">
        <v>6</v>
      </c>
      <c r="B7" s="0" t="n">
        <f aca="false">COUNTIF(Data!$P$2:$P$66, "&lt;"&amp;'Time to prediction (2)'!$A7)/COUNT(Data!$P$2:$P$66)</f>
        <v>0</v>
      </c>
      <c r="C7" s="0" t="n">
        <f aca="false">B7-B6</f>
        <v>0</v>
      </c>
      <c r="E7" s="0" t="n">
        <f aca="false">COUNTIFS(Data!$P$2:$P$66, "&lt;"&amp;'Time to prediction (2)'!$A7, Data!$D$2:$D$66, "AI")/COUNTIFS(Data!$P$2:$P$66, "&gt;0", Data!$D$2:$D$66, "AI")</f>
        <v>0</v>
      </c>
      <c r="G7" s="0" t="n">
        <f aca="false">COUNTIFS(Data!$P$2:$P$66, "&lt;"&amp;'Time to prediction (2)'!$A7, Data!$H$2:$H$66, "&lt;2000")/COUNTIFS(Data!$P$2:$P$66, "&gt;0", Data!$H$2:$H$66, "&lt;2000")</f>
        <v>0</v>
      </c>
      <c r="H7" s="0" t="n">
        <f aca="false">COUNTIFS(Data!$P$2:$P$66, "&lt;"&amp;'Time to prediction (2)'!$A7, Data!$H$2:$H$66, "&gt;1999")/COUNTIFS(Data!$P$2:$P$66, "&gt;0", Data!$H$2:$H$66, "&gt;1999")</f>
        <v>0</v>
      </c>
      <c r="I7" s="0" t="n">
        <f aca="false">ABS(G7-H7)</f>
        <v>0</v>
      </c>
      <c r="J7" s="0" t="n">
        <f aca="false">G7-G6</f>
        <v>0</v>
      </c>
      <c r="K7" s="0" t="n">
        <f aca="false">H7-H6</f>
        <v>0</v>
      </c>
    </row>
    <row r="8" customFormat="false" ht="12" hidden="false" customHeight="false" outlineLevel="0" collapsed="false">
      <c r="A8" s="0" t="n">
        <v>7</v>
      </c>
      <c r="B8" s="0" t="n">
        <f aca="false">COUNTIF(Data!$P$2:$P$66, "&lt;"&amp;'Time to prediction (2)'!$A8)/COUNT(Data!$P$2:$P$66)</f>
        <v>0.0172413793103448</v>
      </c>
      <c r="C8" s="0" t="n">
        <f aca="false">B8-B7</f>
        <v>0.0172413793103448</v>
      </c>
      <c r="E8" s="0" t="n">
        <f aca="false">COUNTIFS(Data!$P$2:$P$66, "&lt;"&amp;'Time to prediction (2)'!$A8, Data!$D$2:$D$66, "AI")/COUNTIFS(Data!$P$2:$P$66, "&gt;0", Data!$D$2:$D$66, "AI")</f>
        <v>0.0454545454545455</v>
      </c>
      <c r="G8" s="0" t="n">
        <f aca="false">COUNTIFS(Data!$P$2:$P$66, "&lt;"&amp;'Time to prediction (2)'!$A8, Data!$H$2:$H$66, "&lt;2000")/COUNTIFS(Data!$P$2:$P$66, "&gt;0", Data!$H$2:$H$66, "&lt;2000")</f>
        <v>0.0555555555555556</v>
      </c>
      <c r="H8" s="0" t="n">
        <f aca="false">COUNTIFS(Data!$P$2:$P$66, "&lt;"&amp;'Time to prediction (2)'!$A8, Data!$H$2:$H$66, "&gt;1999")/COUNTIFS(Data!$P$2:$P$66, "&gt;0", Data!$H$2:$H$66, "&gt;1999")</f>
        <v>0</v>
      </c>
      <c r="I8" s="0" t="n">
        <f aca="false">ABS(G8-H8)</f>
        <v>0.0555555555555556</v>
      </c>
      <c r="J8" s="0" t="n">
        <f aca="false">G8-G7</f>
        <v>0.0555555555555556</v>
      </c>
      <c r="K8" s="0" t="n">
        <f aca="false">H8-H7</f>
        <v>0</v>
      </c>
    </row>
    <row r="9" customFormat="false" ht="12" hidden="false" customHeight="false" outlineLevel="0" collapsed="false">
      <c r="A9" s="0" t="n">
        <v>8</v>
      </c>
      <c r="B9" s="0" t="n">
        <f aca="false">COUNTIF(Data!$P$2:$P$66, "&lt;"&amp;'Time to prediction (2)'!$A9)/COUNT(Data!$P$2:$P$66)</f>
        <v>0.0172413793103448</v>
      </c>
      <c r="C9" s="0" t="n">
        <f aca="false">B9-B8</f>
        <v>0</v>
      </c>
      <c r="E9" s="0" t="n">
        <f aca="false">COUNTIFS(Data!$P$2:$P$66, "&lt;"&amp;'Time to prediction (2)'!$A9, Data!$D$2:$D$66, "AI")/COUNTIFS(Data!$P$2:$P$66, "&gt;0", Data!$D$2:$D$66, "AI")</f>
        <v>0.0454545454545455</v>
      </c>
      <c r="G9" s="0" t="n">
        <f aca="false">COUNTIFS(Data!$P$2:$P$66, "&lt;"&amp;'Time to prediction (2)'!$A9, Data!$H$2:$H$66, "&lt;2000")/COUNTIFS(Data!$P$2:$P$66, "&gt;0", Data!$H$2:$H$66, "&lt;2000")</f>
        <v>0.0555555555555556</v>
      </c>
      <c r="H9" s="0" t="n">
        <f aca="false">COUNTIFS(Data!$P$2:$P$66, "&lt;"&amp;'Time to prediction (2)'!$A9, Data!$H$2:$H$66, "&gt;1999")/COUNTIFS(Data!$P$2:$P$66, "&gt;0", Data!$H$2:$H$66, "&gt;1999")</f>
        <v>0</v>
      </c>
      <c r="I9" s="0" t="n">
        <f aca="false">ABS(G9-H9)</f>
        <v>0.0555555555555556</v>
      </c>
      <c r="J9" s="0" t="n">
        <f aca="false">G9-G8</f>
        <v>0</v>
      </c>
      <c r="K9" s="0" t="n">
        <f aca="false">H9-H8</f>
        <v>0</v>
      </c>
    </row>
    <row r="10" customFormat="false" ht="12" hidden="false" customHeight="false" outlineLevel="0" collapsed="false">
      <c r="A10" s="0" t="n">
        <v>9</v>
      </c>
      <c r="B10" s="0" t="n">
        <f aca="false">COUNTIF(Data!$P$2:$P$66, "&lt;"&amp;'Time to prediction (2)'!$A10)/COUNT(Data!$P$2:$P$66)</f>
        <v>0.0344827586206897</v>
      </c>
      <c r="C10" s="0" t="n">
        <f aca="false">B10-B9</f>
        <v>0.0172413793103448</v>
      </c>
      <c r="E10" s="0" t="n">
        <f aca="false">COUNTIFS(Data!$P$2:$P$66, "&lt;"&amp;'Time to prediction (2)'!$A10, Data!$D$2:$D$66, "AI")/COUNTIFS(Data!$P$2:$P$66, "&gt;0", Data!$D$2:$D$66, "AI")</f>
        <v>0.0454545454545455</v>
      </c>
      <c r="G10" s="0" t="n">
        <f aca="false">COUNTIFS(Data!$P$2:$P$66, "&lt;"&amp;'Time to prediction (2)'!$A10, Data!$H$2:$H$66, "&lt;2000")/COUNTIFS(Data!$P$2:$P$66, "&gt;0", Data!$H$2:$H$66, "&lt;2000")</f>
        <v>0.0555555555555556</v>
      </c>
      <c r="H10" s="0" t="n">
        <f aca="false">COUNTIFS(Data!$P$2:$P$66, "&lt;"&amp;'Time to prediction (2)'!$A10, Data!$H$2:$H$66, "&gt;1999")/COUNTIFS(Data!$P$2:$P$66, "&gt;0", Data!$H$2:$H$66, "&gt;1999")</f>
        <v>0.025</v>
      </c>
      <c r="I10" s="0" t="n">
        <f aca="false">ABS(G10-H10)</f>
        <v>0.0305555555555555</v>
      </c>
      <c r="J10" s="0" t="n">
        <f aca="false">G10-G9</f>
        <v>0</v>
      </c>
      <c r="K10" s="0" t="n">
        <f aca="false">H10-H9</f>
        <v>0.025</v>
      </c>
    </row>
    <row r="11" customFormat="false" ht="12" hidden="false" customHeight="false" outlineLevel="0" collapsed="false">
      <c r="A11" s="0" t="n">
        <v>10</v>
      </c>
      <c r="B11" s="0" t="n">
        <f aca="false">COUNTIF(Data!$P$2:$P$66, "&lt;"&amp;'Time to prediction (2)'!$A11)/COUNT(Data!$P$2:$P$66)</f>
        <v>0.0344827586206897</v>
      </c>
      <c r="C11" s="0" t="n">
        <f aca="false">B11-B10</f>
        <v>0</v>
      </c>
      <c r="E11" s="0" t="n">
        <f aca="false">COUNTIFS(Data!$P$2:$P$66, "&lt;"&amp;'Time to prediction (2)'!$A11, Data!$D$2:$D$66, "AI")/COUNTIFS(Data!$P$2:$P$66, "&gt;0", Data!$D$2:$D$66, "AI")</f>
        <v>0.0454545454545455</v>
      </c>
      <c r="G11" s="0" t="n">
        <f aca="false">COUNTIFS(Data!$P$2:$P$66, "&lt;"&amp;'Time to prediction (2)'!$A11, Data!$H$2:$H$66, "&lt;2000")/COUNTIFS(Data!$P$2:$P$66, "&gt;0", Data!$H$2:$H$66, "&lt;2000")</f>
        <v>0.0555555555555556</v>
      </c>
      <c r="H11" s="0" t="n">
        <f aca="false">COUNTIFS(Data!$P$2:$P$66, "&lt;"&amp;'Time to prediction (2)'!$A11, Data!$H$2:$H$66, "&gt;1999")/COUNTIFS(Data!$P$2:$P$66, "&gt;0", Data!$H$2:$H$66, "&gt;1999")</f>
        <v>0.025</v>
      </c>
      <c r="I11" s="0" t="n">
        <f aca="false">ABS(G11-H11)</f>
        <v>0.0305555555555555</v>
      </c>
      <c r="J11" s="0" t="n">
        <f aca="false">G11-G10</f>
        <v>0</v>
      </c>
      <c r="K11" s="0" t="n">
        <f aca="false">H11-H10</f>
        <v>0</v>
      </c>
    </row>
    <row r="12" customFormat="false" ht="12" hidden="false" customHeight="false" outlineLevel="0" collapsed="false">
      <c r="A12" s="0" t="n">
        <v>11</v>
      </c>
      <c r="B12" s="0" t="n">
        <f aca="false">COUNTIF(Data!$P$2:$P$66, "&lt;"&amp;'Time to prediction (2)'!$A12)/COUNT(Data!$P$2:$P$66)</f>
        <v>0.0689655172413793</v>
      </c>
      <c r="C12" s="0" t="n">
        <f aca="false">B12-B11</f>
        <v>0.0344827586206897</v>
      </c>
      <c r="E12" s="0" t="n">
        <f aca="false">COUNTIFS(Data!$P$2:$P$66, "&lt;"&amp;'Time to prediction (2)'!$A12, Data!$D$2:$D$66, "AI")/COUNTIFS(Data!$P$2:$P$66, "&gt;0", Data!$D$2:$D$66, "AI")</f>
        <v>0.0909090909090909</v>
      </c>
      <c r="G12" s="0" t="n">
        <f aca="false">COUNTIFS(Data!$P$2:$P$66, "&lt;"&amp;'Time to prediction (2)'!$A12, Data!$H$2:$H$66, "&lt;2000")/COUNTIFS(Data!$P$2:$P$66, "&gt;0", Data!$H$2:$H$66, "&lt;2000")</f>
        <v>0.111111111111111</v>
      </c>
      <c r="H12" s="0" t="n">
        <f aca="false">COUNTIFS(Data!$P$2:$P$66, "&lt;"&amp;'Time to prediction (2)'!$A12, Data!$H$2:$H$66, "&gt;1999")/COUNTIFS(Data!$P$2:$P$66, "&gt;0", Data!$H$2:$H$66, "&gt;1999")</f>
        <v>0.05</v>
      </c>
      <c r="I12" s="0" t="n">
        <f aca="false">ABS(G12-H12)</f>
        <v>0.0611111111111111</v>
      </c>
      <c r="J12" s="0" t="n">
        <f aca="false">G12-G11</f>
        <v>0.0555555555555555</v>
      </c>
      <c r="K12" s="0" t="n">
        <f aca="false">H12-H11</f>
        <v>0.025</v>
      </c>
    </row>
    <row r="13" customFormat="false" ht="12" hidden="false" customHeight="false" outlineLevel="0" collapsed="false">
      <c r="A13" s="0" t="n">
        <v>12</v>
      </c>
      <c r="B13" s="0" t="n">
        <f aca="false">COUNTIF(Data!$P$2:$P$66, "&lt;"&amp;'Time to prediction (2)'!$A13)/COUNT(Data!$P$2:$P$66)</f>
        <v>0.0689655172413793</v>
      </c>
      <c r="C13" s="0" t="n">
        <f aca="false">B13-B12</f>
        <v>0</v>
      </c>
      <c r="E13" s="0" t="n">
        <f aca="false">COUNTIFS(Data!$P$2:$P$66, "&lt;"&amp;'Time to prediction (2)'!$A13, Data!$D$2:$D$66, "AI")/COUNTIFS(Data!$P$2:$P$66, "&gt;0", Data!$D$2:$D$66, "AI")</f>
        <v>0.0909090909090909</v>
      </c>
      <c r="G13" s="0" t="n">
        <f aca="false">COUNTIFS(Data!$P$2:$P$66, "&lt;"&amp;'Time to prediction (2)'!$A13, Data!$H$2:$H$66, "&lt;2000")/COUNTIFS(Data!$P$2:$P$66, "&gt;0", Data!$H$2:$H$66, "&lt;2000")</f>
        <v>0.111111111111111</v>
      </c>
      <c r="H13" s="0" t="n">
        <f aca="false">COUNTIFS(Data!$P$2:$P$66, "&lt;"&amp;'Time to prediction (2)'!$A13, Data!$H$2:$H$66, "&gt;1999")/COUNTIFS(Data!$P$2:$P$66, "&gt;0", Data!$H$2:$H$66, "&gt;1999")</f>
        <v>0.05</v>
      </c>
      <c r="I13" s="0" t="n">
        <f aca="false">ABS(G13-H13)</f>
        <v>0.0611111111111111</v>
      </c>
      <c r="J13" s="0" t="n">
        <f aca="false">G13-G12</f>
        <v>0</v>
      </c>
      <c r="K13" s="0" t="n">
        <f aca="false">H13-H12</f>
        <v>0</v>
      </c>
    </row>
    <row r="14" customFormat="false" ht="12" hidden="false" customHeight="false" outlineLevel="0" collapsed="false">
      <c r="A14" s="0" t="n">
        <v>13</v>
      </c>
      <c r="B14" s="0" t="n">
        <f aca="false">COUNTIF(Data!$P$2:$P$66, "&lt;"&amp;'Time to prediction (2)'!$A14)/COUNT(Data!$P$2:$P$66)</f>
        <v>0.0689655172413793</v>
      </c>
      <c r="C14" s="0" t="n">
        <f aca="false">B14-B13</f>
        <v>0</v>
      </c>
      <c r="E14" s="0" t="n">
        <f aca="false">COUNTIFS(Data!$P$2:$P$66, "&lt;"&amp;'Time to prediction (2)'!$A14, Data!$D$2:$D$66, "AI")/COUNTIFS(Data!$P$2:$P$66, "&gt;0", Data!$D$2:$D$66, "AI")</f>
        <v>0.0909090909090909</v>
      </c>
      <c r="G14" s="0" t="n">
        <f aca="false">COUNTIFS(Data!$P$2:$P$66, "&lt;"&amp;'Time to prediction (2)'!$A14, Data!$H$2:$H$66, "&lt;2000")/COUNTIFS(Data!$P$2:$P$66, "&gt;0", Data!$H$2:$H$66, "&lt;2000")</f>
        <v>0.111111111111111</v>
      </c>
      <c r="H14" s="0" t="n">
        <f aca="false">COUNTIFS(Data!$P$2:$P$66, "&lt;"&amp;'Time to prediction (2)'!$A14, Data!$H$2:$H$66, "&gt;1999")/COUNTIFS(Data!$P$2:$P$66, "&gt;0", Data!$H$2:$H$66, "&gt;1999")</f>
        <v>0.05</v>
      </c>
      <c r="I14" s="0" t="n">
        <f aca="false">ABS(G14-H14)</f>
        <v>0.0611111111111111</v>
      </c>
      <c r="J14" s="0" t="n">
        <f aca="false">G14-G13</f>
        <v>0</v>
      </c>
      <c r="K14" s="0" t="n">
        <f aca="false">H14-H13</f>
        <v>0</v>
      </c>
    </row>
    <row r="15" customFormat="false" ht="12" hidden="false" customHeight="false" outlineLevel="0" collapsed="false">
      <c r="A15" s="0" t="n">
        <v>14</v>
      </c>
      <c r="B15" s="0" t="n">
        <f aca="false">COUNTIF(Data!$P$2:$P$66, "&lt;"&amp;'Time to prediction (2)'!$A15)/COUNT(Data!$P$2:$P$66)</f>
        <v>0.0689655172413793</v>
      </c>
      <c r="C15" s="0" t="n">
        <f aca="false">B15-B14</f>
        <v>0</v>
      </c>
      <c r="E15" s="0" t="n">
        <f aca="false">COUNTIFS(Data!$P$2:$P$66, "&lt;"&amp;'Time to prediction (2)'!$A15, Data!$D$2:$D$66, "AI")/COUNTIFS(Data!$P$2:$P$66, "&gt;0", Data!$D$2:$D$66, "AI")</f>
        <v>0.0909090909090909</v>
      </c>
      <c r="G15" s="0" t="n">
        <f aca="false">COUNTIFS(Data!$P$2:$P$66, "&lt;"&amp;'Time to prediction (2)'!$A15, Data!$H$2:$H$66, "&lt;2000")/COUNTIFS(Data!$P$2:$P$66, "&gt;0", Data!$H$2:$H$66, "&lt;2000")</f>
        <v>0.111111111111111</v>
      </c>
      <c r="H15" s="0" t="n">
        <f aca="false">COUNTIFS(Data!$P$2:$P$66, "&lt;"&amp;'Time to prediction (2)'!$A15, Data!$H$2:$H$66, "&gt;1999")/COUNTIFS(Data!$P$2:$P$66, "&gt;0", Data!$H$2:$H$66, "&gt;1999")</f>
        <v>0.05</v>
      </c>
      <c r="I15" s="0" t="n">
        <f aca="false">ABS(G15-H15)</f>
        <v>0.0611111111111111</v>
      </c>
      <c r="J15" s="0" t="n">
        <f aca="false">G15-G14</f>
        <v>0</v>
      </c>
      <c r="K15" s="0" t="n">
        <f aca="false">H15-H14</f>
        <v>0</v>
      </c>
    </row>
    <row r="16" customFormat="false" ht="48" hidden="false" customHeight="false" outlineLevel="0" collapsed="false">
      <c r="A16" s="0" t="n">
        <v>15</v>
      </c>
      <c r="B16" s="0" t="n">
        <f aca="false">COUNTIF(Data!$P$2:$P$66, "&lt;"&amp;'Time to prediction (2)'!$A16)/COUNT(Data!$P$2:$P$66)</f>
        <v>0.0862068965517241</v>
      </c>
      <c r="C16" s="0" t="n">
        <f aca="false">B16-B15</f>
        <v>0.0172413793103448</v>
      </c>
      <c r="E16" s="0" t="n">
        <f aca="false">COUNTIFS(Data!$P$2:$P$66, "&lt;"&amp;'Time to prediction (2)'!$A16, Data!$D$2:$D$66, "AI")/COUNTIFS(Data!$P$2:$P$66, "&gt;0", Data!$D$2:$D$66, "AI")</f>
        <v>0.136363636363636</v>
      </c>
      <c r="G16" s="0" t="n">
        <f aca="false">COUNTIFS(Data!$P$2:$P$66, "&lt;"&amp;'Time to prediction (2)'!$A16, Data!$H$2:$H$66, "&lt;2000")/COUNTIFS(Data!$P$2:$P$66, "&gt;0", Data!$H$2:$H$66, "&lt;2000")</f>
        <v>0.111111111111111</v>
      </c>
      <c r="H16" s="0" t="n">
        <f aca="false">COUNTIFS(Data!$P$2:$P$66, "&lt;"&amp;'Time to prediction (2)'!$A16, Data!$H$2:$H$66, "&gt;1999")/COUNTIFS(Data!$P$2:$P$66, "&gt;0", Data!$H$2:$H$66, "&gt;1999")</f>
        <v>0.075</v>
      </c>
      <c r="I16" s="0" t="n">
        <f aca="false">ABS(G16-H16)</f>
        <v>0.0361111111111111</v>
      </c>
      <c r="J16" s="0" t="n">
        <f aca="false">G16-G15</f>
        <v>0</v>
      </c>
      <c r="K16" s="0" t="n">
        <f aca="false">H16-H15</f>
        <v>0.025</v>
      </c>
      <c r="M16" s="4" t="s">
        <v>500</v>
      </c>
    </row>
    <row r="17" customFormat="false" ht="12" hidden="false" customHeight="false" outlineLevel="0" collapsed="false">
      <c r="A17" s="0" t="n">
        <v>16</v>
      </c>
      <c r="B17" s="0" t="n">
        <f aca="false">COUNTIF(Data!$P$2:$P$66, "&lt;"&amp;'Time to prediction (2)'!$A17)/COUNT(Data!$P$2:$P$66)</f>
        <v>0.137931034482759</v>
      </c>
      <c r="C17" s="0" t="n">
        <f aca="false">B17-B16</f>
        <v>0.0517241379310345</v>
      </c>
      <c r="E17" s="0" t="n">
        <f aca="false">COUNTIFS(Data!$P$2:$P$66, "&lt;"&amp;'Time to prediction (2)'!$A17, Data!$D$2:$D$66, "AI")/COUNTIFS(Data!$P$2:$P$66, "&gt;0", Data!$D$2:$D$66, "AI")</f>
        <v>0.181818181818182</v>
      </c>
      <c r="G17" s="0" t="n">
        <f aca="false">COUNTIFS(Data!$P$2:$P$66, "&lt;"&amp;'Time to prediction (2)'!$A17, Data!$H$2:$H$66, "&lt;2000")/COUNTIFS(Data!$P$2:$P$66, "&gt;0", Data!$H$2:$H$66, "&lt;2000")</f>
        <v>0.222222222222222</v>
      </c>
      <c r="H17" s="0" t="n">
        <f aca="false">COUNTIFS(Data!$P$2:$P$66, "&lt;"&amp;'Time to prediction (2)'!$A17, Data!$H$2:$H$66, "&gt;1999")/COUNTIFS(Data!$P$2:$P$66, "&gt;0", Data!$H$2:$H$66, "&gt;1999")</f>
        <v>0.1</v>
      </c>
      <c r="I17" s="0" t="n">
        <f aca="false">ABS(G17-H17)</f>
        <v>0.122222222222222</v>
      </c>
      <c r="J17" s="0" t="n">
        <f aca="false">G17-G16</f>
        <v>0.111111111111111</v>
      </c>
      <c r="K17" s="0" t="n">
        <f aca="false">H17-H16</f>
        <v>0.025</v>
      </c>
    </row>
    <row r="18" customFormat="false" ht="12" hidden="false" customHeight="false" outlineLevel="0" collapsed="false">
      <c r="A18" s="0" t="n">
        <v>17</v>
      </c>
      <c r="B18" s="0" t="n">
        <f aca="false">COUNTIF(Data!$P$2:$P$66, "&lt;"&amp;'Time to prediction (2)'!$A18)/COUNT(Data!$P$2:$P$66)</f>
        <v>0.172413793103448</v>
      </c>
      <c r="C18" s="0" t="n">
        <f aca="false">B18-B17</f>
        <v>0.0344827586206897</v>
      </c>
      <c r="E18" s="0" t="n">
        <f aca="false">COUNTIFS(Data!$P$2:$P$66, "&lt;"&amp;'Time to prediction (2)'!$A18, Data!$D$2:$D$66, "AI")/COUNTIFS(Data!$P$2:$P$66, "&gt;0", Data!$D$2:$D$66, "AI")</f>
        <v>0.181818181818182</v>
      </c>
      <c r="G18" s="0" t="n">
        <f aca="false">COUNTIFS(Data!$P$2:$P$66, "&lt;"&amp;'Time to prediction (2)'!$A18, Data!$H$2:$H$66, "&lt;2000")/COUNTIFS(Data!$P$2:$P$66, "&gt;0", Data!$H$2:$H$66, "&lt;2000")</f>
        <v>0.277777777777778</v>
      </c>
      <c r="H18" s="0" t="n">
        <f aca="false">COUNTIFS(Data!$P$2:$P$66, "&lt;"&amp;'Time to prediction (2)'!$A18, Data!$H$2:$H$66, "&gt;1999")/COUNTIFS(Data!$P$2:$P$66, "&gt;0", Data!$H$2:$H$66, "&gt;1999")</f>
        <v>0.125</v>
      </c>
      <c r="I18" s="0" t="n">
        <f aca="false">ABS(G18-H18)</f>
        <v>0.152777777777778</v>
      </c>
      <c r="J18" s="0" t="n">
        <f aca="false">G18-G17</f>
        <v>0.0555555555555556</v>
      </c>
      <c r="K18" s="0" t="n">
        <f aca="false">H18-H17</f>
        <v>0.025</v>
      </c>
    </row>
    <row r="19" customFormat="false" ht="24" hidden="false" customHeight="false" outlineLevel="0" collapsed="false">
      <c r="A19" s="0" t="n">
        <v>18</v>
      </c>
      <c r="B19" s="0" t="n">
        <f aca="false">COUNTIF(Data!$P$2:$P$66, "&lt;"&amp;'Time to prediction (2)'!$A19)/COUNT(Data!$P$2:$P$66)</f>
        <v>0.172413793103448</v>
      </c>
      <c r="C19" s="0" t="n">
        <f aca="false">B19-B18</f>
        <v>0</v>
      </c>
      <c r="E19" s="0" t="n">
        <f aca="false">COUNTIFS(Data!$P$2:$P$66, "&lt;"&amp;'Time to prediction (2)'!$A19, Data!$D$2:$D$66, "AI")/COUNTIFS(Data!$P$2:$P$66, "&gt;0", Data!$D$2:$D$66, "AI")</f>
        <v>0.181818181818182</v>
      </c>
      <c r="G19" s="0" t="n">
        <f aca="false">COUNTIFS(Data!$P$2:$P$66, "&lt;"&amp;'Time to prediction (2)'!$A19, Data!$H$2:$H$66, "&lt;2000")/COUNTIFS(Data!$P$2:$P$66, "&gt;0", Data!$H$2:$H$66, "&lt;2000")</f>
        <v>0.277777777777778</v>
      </c>
      <c r="H19" s="0" t="n">
        <f aca="false">COUNTIFS(Data!$P$2:$P$66, "&lt;"&amp;'Time to prediction (2)'!$A19, Data!$H$2:$H$66, "&gt;1999")/COUNTIFS(Data!$P$2:$P$66, "&gt;0", Data!$H$2:$H$66, "&gt;1999")</f>
        <v>0.125</v>
      </c>
      <c r="I19" s="0" t="n">
        <f aca="false">ABS(G19-H19)</f>
        <v>0.152777777777778</v>
      </c>
      <c r="J19" s="0" t="n">
        <f aca="false">G19-G18</f>
        <v>0</v>
      </c>
      <c r="K19" s="0" t="n">
        <f aca="false">H19-H18</f>
        <v>0</v>
      </c>
      <c r="M19" s="0" t="s">
        <v>501</v>
      </c>
      <c r="N19" s="0" t="n">
        <f aca="false">MAX(I2:I252)</f>
        <v>0.152777777777778</v>
      </c>
    </row>
    <row r="20" customFormat="false" ht="12" hidden="false" customHeight="false" outlineLevel="0" collapsed="false">
      <c r="A20" s="0" t="n">
        <v>19</v>
      </c>
      <c r="B20" s="0" t="n">
        <f aca="false">COUNTIF(Data!$P$2:$P$66, "&lt;"&amp;'Time to prediction (2)'!$A20)/COUNT(Data!$P$2:$P$66)</f>
        <v>0.241379310344828</v>
      </c>
      <c r="C20" s="0" t="n">
        <f aca="false">B20-B19</f>
        <v>0.0689655172413793</v>
      </c>
      <c r="E20" s="0" t="n">
        <f aca="false">COUNTIFS(Data!$P$2:$P$66, "&lt;"&amp;'Time to prediction (2)'!$A20, Data!$D$2:$D$66, "AI")/COUNTIFS(Data!$P$2:$P$66, "&gt;0", Data!$D$2:$D$66, "AI")</f>
        <v>0.227272727272727</v>
      </c>
      <c r="G20" s="0" t="n">
        <f aca="false">COUNTIFS(Data!$P$2:$P$66, "&lt;"&amp;'Time to prediction (2)'!$A20, Data!$H$2:$H$66, "&lt;2000")/COUNTIFS(Data!$P$2:$P$66, "&gt;0", Data!$H$2:$H$66, "&lt;2000")</f>
        <v>0.277777777777778</v>
      </c>
      <c r="H20" s="0" t="n">
        <f aca="false">COUNTIFS(Data!$P$2:$P$66, "&lt;"&amp;'Time to prediction (2)'!$A20, Data!$H$2:$H$66, "&gt;1999")/COUNTIFS(Data!$P$2:$P$66, "&gt;0", Data!$H$2:$H$66, "&gt;1999")</f>
        <v>0.225</v>
      </c>
      <c r="I20" s="0" t="n">
        <f aca="false">ABS(G20-H20)</f>
        <v>0.0527777777777778</v>
      </c>
      <c r="J20" s="0" t="n">
        <f aca="false">G20-G19</f>
        <v>0</v>
      </c>
      <c r="K20" s="0" t="n">
        <f aca="false">H20-H19</f>
        <v>0.1</v>
      </c>
      <c r="M20" s="0" t="s">
        <v>502</v>
      </c>
      <c r="N20" s="0" t="n">
        <f aca="false">SQRT(('Cumulative distributions'!S205+'Cumulative distributions'!T205)/('Cumulative distributions'!S205*'Cumulative distributions'!T205))</f>
        <v>0.283823106098773</v>
      </c>
    </row>
    <row r="21" customFormat="false" ht="12" hidden="false" customHeight="false" outlineLevel="0" collapsed="false">
      <c r="A21" s="0" t="n">
        <v>20</v>
      </c>
      <c r="B21" s="0" t="n">
        <f aca="false">COUNTIF(Data!$P$2:$P$66, "&lt;"&amp;'Time to prediction (2)'!$A21)/COUNT(Data!$P$2:$P$66)</f>
        <v>0.275862068965517</v>
      </c>
      <c r="C21" s="0" t="n">
        <f aca="false">B21-B20</f>
        <v>0.0344827586206896</v>
      </c>
      <c r="E21" s="0" t="n">
        <f aca="false">COUNTIFS(Data!$P$2:$P$66, "&lt;"&amp;'Time to prediction (2)'!$A21, Data!$D$2:$D$66, "AI")/COUNTIFS(Data!$P$2:$P$66, "&gt;0", Data!$D$2:$D$66, "AI")</f>
        <v>0.272727272727273</v>
      </c>
      <c r="G21" s="0" t="n">
        <f aca="false">COUNTIFS(Data!$P$2:$P$66, "&lt;"&amp;'Time to prediction (2)'!$A21, Data!$H$2:$H$66, "&lt;2000")/COUNTIFS(Data!$P$2:$P$66, "&gt;0", Data!$H$2:$H$66, "&lt;2000")</f>
        <v>0.277777777777778</v>
      </c>
      <c r="H21" s="0" t="n">
        <f aca="false">COUNTIFS(Data!$P$2:$P$66, "&lt;"&amp;'Time to prediction (2)'!$A21, Data!$H$2:$H$66, "&gt;1999")/COUNTIFS(Data!$P$2:$P$66, "&gt;0", Data!$H$2:$H$66, "&gt;1999")</f>
        <v>0.275</v>
      </c>
      <c r="I21" s="0" t="n">
        <f aca="false">ABS(G21-H21)</f>
        <v>0.00277777777777777</v>
      </c>
      <c r="J21" s="0" t="n">
        <f aca="false">G21-G20</f>
        <v>0</v>
      </c>
      <c r="K21" s="0" t="n">
        <f aca="false">H21-H20</f>
        <v>0.05</v>
      </c>
      <c r="M21" s="0" t="s">
        <v>503</v>
      </c>
      <c r="N21" s="0" t="n">
        <f aca="false">N19/N20</f>
        <v>0.538285201221812</v>
      </c>
    </row>
    <row r="22" customFormat="false" ht="12" hidden="false" customHeight="false" outlineLevel="0" collapsed="false">
      <c r="A22" s="0" t="n">
        <v>21</v>
      </c>
      <c r="B22" s="0" t="n">
        <f aca="false">COUNTIF(Data!$P$2:$P$66, "&lt;"&amp;'Time to prediction (2)'!$A22)/COUNT(Data!$P$2:$P$66)</f>
        <v>0.327586206896552</v>
      </c>
      <c r="C22" s="0" t="n">
        <f aca="false">B22-B21</f>
        <v>0.0517241379310345</v>
      </c>
      <c r="E22" s="0" t="n">
        <f aca="false">COUNTIFS(Data!$P$2:$P$66, "&lt;"&amp;'Time to prediction (2)'!$A22, Data!$D$2:$D$66, "AI")/COUNTIFS(Data!$P$2:$P$66, "&gt;0", Data!$D$2:$D$66, "AI")</f>
        <v>0.318181818181818</v>
      </c>
      <c r="G22" s="0" t="n">
        <f aca="false">COUNTIFS(Data!$P$2:$P$66, "&lt;"&amp;'Time to prediction (2)'!$A22, Data!$H$2:$H$66, "&lt;2000")/COUNTIFS(Data!$P$2:$P$66, "&gt;0", Data!$H$2:$H$66, "&lt;2000")</f>
        <v>0.333333333333333</v>
      </c>
      <c r="H22" s="0" t="n">
        <f aca="false">COUNTIFS(Data!$P$2:$P$66, "&lt;"&amp;'Time to prediction (2)'!$A22, Data!$H$2:$H$66, "&gt;1999")/COUNTIFS(Data!$P$2:$P$66, "&gt;0", Data!$H$2:$H$66, "&gt;1999")</f>
        <v>0.325</v>
      </c>
      <c r="I22" s="0" t="n">
        <f aca="false">ABS(G22-H22)</f>
        <v>0.0083333333333333</v>
      </c>
      <c r="J22" s="0" t="n">
        <f aca="false">G22-G21</f>
        <v>0.0555555555555555</v>
      </c>
      <c r="K22" s="0" t="n">
        <f aca="false">H22-H21</f>
        <v>0.05</v>
      </c>
    </row>
    <row r="23" customFormat="false" ht="12" hidden="false" customHeight="false" outlineLevel="0" collapsed="false">
      <c r="A23" s="0" t="n">
        <v>22</v>
      </c>
      <c r="B23" s="0" t="n">
        <f aca="false">COUNTIF(Data!$P$2:$P$66, "&lt;"&amp;'Time to prediction (2)'!$A23)/COUNT(Data!$P$2:$P$66)</f>
        <v>0.344827586206897</v>
      </c>
      <c r="C23" s="0" t="n">
        <f aca="false">B23-B22</f>
        <v>0.0172413793103449</v>
      </c>
      <c r="E23" s="0" t="n">
        <f aca="false">COUNTIFS(Data!$P$2:$P$66, "&lt;"&amp;'Time to prediction (2)'!$A23, Data!$D$2:$D$66, "AI")/COUNTIFS(Data!$P$2:$P$66, "&gt;0", Data!$D$2:$D$66, "AI")</f>
        <v>0.318181818181818</v>
      </c>
      <c r="G23" s="0" t="n">
        <f aca="false">COUNTIFS(Data!$P$2:$P$66, "&lt;"&amp;'Time to prediction (2)'!$A23, Data!$H$2:$H$66, "&lt;2000")/COUNTIFS(Data!$P$2:$P$66, "&gt;0", Data!$H$2:$H$66, "&lt;2000")</f>
        <v>0.388888888888889</v>
      </c>
      <c r="H23" s="0" t="n">
        <f aca="false">COUNTIFS(Data!$P$2:$P$66, "&lt;"&amp;'Time to prediction (2)'!$A23, Data!$H$2:$H$66, "&gt;1999")/COUNTIFS(Data!$P$2:$P$66, "&gt;0", Data!$H$2:$H$66, "&gt;1999")</f>
        <v>0.325</v>
      </c>
      <c r="I23" s="0" t="n">
        <f aca="false">ABS(G23-H23)</f>
        <v>0.0638888888888889</v>
      </c>
      <c r="J23" s="0" t="n">
        <f aca="false">G23-G22</f>
        <v>0.0555555555555556</v>
      </c>
      <c r="K23" s="0" t="n">
        <f aca="false">H23-H22</f>
        <v>0</v>
      </c>
    </row>
    <row r="24" customFormat="false" ht="12" hidden="false" customHeight="false" outlineLevel="0" collapsed="false">
      <c r="A24" s="0" t="n">
        <v>23</v>
      </c>
      <c r="B24" s="0" t="n">
        <f aca="false">COUNTIF(Data!$P$2:$P$66, "&lt;"&amp;'Time to prediction (2)'!$A24)/COUNT(Data!$P$2:$P$66)</f>
        <v>0.344827586206897</v>
      </c>
      <c r="C24" s="0" t="n">
        <f aca="false">B24-B23</f>
        <v>0</v>
      </c>
      <c r="E24" s="0" t="n">
        <f aca="false">COUNTIFS(Data!$P$2:$P$66, "&lt;"&amp;'Time to prediction (2)'!$A24, Data!$D$2:$D$66, "AI")/COUNTIFS(Data!$P$2:$P$66, "&gt;0", Data!$D$2:$D$66, "AI")</f>
        <v>0.318181818181818</v>
      </c>
      <c r="G24" s="0" t="n">
        <f aca="false">COUNTIFS(Data!$P$2:$P$66, "&lt;"&amp;'Time to prediction (2)'!$A24, Data!$H$2:$H$66, "&lt;2000")/COUNTIFS(Data!$P$2:$P$66, "&gt;0", Data!$H$2:$H$66, "&lt;2000")</f>
        <v>0.388888888888889</v>
      </c>
      <c r="H24" s="0" t="n">
        <f aca="false">COUNTIFS(Data!$P$2:$P$66, "&lt;"&amp;'Time to prediction (2)'!$A24, Data!$H$2:$H$66, "&gt;1999")/COUNTIFS(Data!$P$2:$P$66, "&gt;0", Data!$H$2:$H$66, "&gt;1999")</f>
        <v>0.325</v>
      </c>
      <c r="I24" s="0" t="n">
        <f aca="false">ABS(G24-H24)</f>
        <v>0.0638888888888889</v>
      </c>
      <c r="J24" s="0" t="n">
        <f aca="false">G24-G23</f>
        <v>0</v>
      </c>
      <c r="K24" s="0" t="n">
        <f aca="false">H24-H23</f>
        <v>0</v>
      </c>
    </row>
    <row r="25" customFormat="false" ht="12" hidden="false" customHeight="false" outlineLevel="0" collapsed="false">
      <c r="A25" s="0" t="n">
        <v>24</v>
      </c>
      <c r="B25" s="0" t="n">
        <f aca="false">COUNTIF(Data!$P$2:$P$66, "&lt;"&amp;'Time to prediction (2)'!$A25)/COUNT(Data!$P$2:$P$66)</f>
        <v>0.379310344827586</v>
      </c>
      <c r="C25" s="0" t="n">
        <f aca="false">B25-B24</f>
        <v>0.0344827586206896</v>
      </c>
      <c r="E25" s="0" t="n">
        <f aca="false">COUNTIFS(Data!$P$2:$P$66, "&lt;"&amp;'Time to prediction (2)'!$A25, Data!$D$2:$D$66, "AI")/COUNTIFS(Data!$P$2:$P$66, "&gt;0", Data!$D$2:$D$66, "AI")</f>
        <v>0.318181818181818</v>
      </c>
      <c r="G25" s="0" t="n">
        <f aca="false">COUNTIFS(Data!$P$2:$P$66, "&lt;"&amp;'Time to prediction (2)'!$A25, Data!$H$2:$H$66, "&lt;2000")/COUNTIFS(Data!$P$2:$P$66, "&gt;0", Data!$H$2:$H$66, "&lt;2000")</f>
        <v>0.388888888888889</v>
      </c>
      <c r="H25" s="0" t="n">
        <f aca="false">COUNTIFS(Data!$P$2:$P$66, "&lt;"&amp;'Time to prediction (2)'!$A25, Data!$H$2:$H$66, "&gt;1999")/COUNTIFS(Data!$P$2:$P$66, "&gt;0", Data!$H$2:$H$66, "&gt;1999")</f>
        <v>0.375</v>
      </c>
      <c r="I25" s="0" t="n">
        <f aca="false">ABS(G25-H25)</f>
        <v>0.0138888888888889</v>
      </c>
      <c r="J25" s="0" t="n">
        <f aca="false">G25-G24</f>
        <v>0</v>
      </c>
      <c r="K25" s="0" t="n">
        <f aca="false">H25-H24</f>
        <v>0.05</v>
      </c>
    </row>
    <row r="26" customFormat="false" ht="12" hidden="false" customHeight="false" outlineLevel="0" collapsed="false">
      <c r="A26" s="0" t="n">
        <v>25</v>
      </c>
      <c r="B26" s="0" t="n">
        <f aca="false">COUNTIF(Data!$P$2:$P$66, "&lt;"&amp;'Time to prediction (2)'!$A26)/COUNT(Data!$P$2:$P$66)</f>
        <v>0.396551724137931</v>
      </c>
      <c r="C26" s="0" t="n">
        <f aca="false">B26-B25</f>
        <v>0.017241379310345</v>
      </c>
      <c r="E26" s="0" t="n">
        <f aca="false">COUNTIFS(Data!$P$2:$P$66, "&lt;"&amp;'Time to prediction (2)'!$A26, Data!$D$2:$D$66, "AI")/COUNTIFS(Data!$P$2:$P$66, "&gt;0", Data!$D$2:$D$66, "AI")</f>
        <v>0.318181818181818</v>
      </c>
      <c r="G26" s="0" t="n">
        <f aca="false">COUNTIFS(Data!$P$2:$P$66, "&lt;"&amp;'Time to prediction (2)'!$A26, Data!$H$2:$H$66, "&lt;2000")/COUNTIFS(Data!$P$2:$P$66, "&gt;0", Data!$H$2:$H$66, "&lt;2000")</f>
        <v>0.444444444444444</v>
      </c>
      <c r="H26" s="0" t="n">
        <f aca="false">COUNTIFS(Data!$P$2:$P$66, "&lt;"&amp;'Time to prediction (2)'!$A26, Data!$H$2:$H$66, "&gt;1999")/COUNTIFS(Data!$P$2:$P$66, "&gt;0", Data!$H$2:$H$66, "&gt;1999")</f>
        <v>0.375</v>
      </c>
      <c r="I26" s="0" t="n">
        <f aca="false">ABS(G26-H26)</f>
        <v>0.0694444444444444</v>
      </c>
      <c r="J26" s="0" t="n">
        <f aca="false">G26-G25</f>
        <v>0.0555555555555555</v>
      </c>
      <c r="K26" s="0" t="n">
        <f aca="false">H26-H25</f>
        <v>0</v>
      </c>
    </row>
    <row r="27" customFormat="false" ht="12" hidden="false" customHeight="false" outlineLevel="0" collapsed="false">
      <c r="A27" s="0" t="n">
        <v>26</v>
      </c>
      <c r="B27" s="0" t="n">
        <f aca="false">COUNTIF(Data!$P$2:$P$66, "&lt;"&amp;'Time to prediction (2)'!$A27)/COUNT(Data!$P$2:$P$66)</f>
        <v>0.413793103448276</v>
      </c>
      <c r="C27" s="0" t="n">
        <f aca="false">B27-B26</f>
        <v>0.0172413793103448</v>
      </c>
      <c r="E27" s="0" t="n">
        <f aca="false">COUNTIFS(Data!$P$2:$P$66, "&lt;"&amp;'Time to prediction (2)'!$A27, Data!$D$2:$D$66, "AI")/COUNTIFS(Data!$P$2:$P$66, "&gt;0", Data!$D$2:$D$66, "AI")</f>
        <v>0.363636363636364</v>
      </c>
      <c r="G27" s="0" t="n">
        <f aca="false">COUNTIFS(Data!$P$2:$P$66, "&lt;"&amp;'Time to prediction (2)'!$A27, Data!$H$2:$H$66, "&lt;2000")/COUNTIFS(Data!$P$2:$P$66, "&gt;0", Data!$H$2:$H$66, "&lt;2000")</f>
        <v>0.5</v>
      </c>
      <c r="H27" s="0" t="n">
        <f aca="false">COUNTIFS(Data!$P$2:$P$66, "&lt;"&amp;'Time to prediction (2)'!$A27, Data!$H$2:$H$66, "&gt;1999")/COUNTIFS(Data!$P$2:$P$66, "&gt;0", Data!$H$2:$H$66, "&gt;1999")</f>
        <v>0.375</v>
      </c>
      <c r="I27" s="0" t="n">
        <f aca="false">ABS(G27-H27)</f>
        <v>0.125</v>
      </c>
      <c r="J27" s="0" t="n">
        <f aca="false">G27-G26</f>
        <v>0.0555555555555556</v>
      </c>
      <c r="K27" s="0" t="n">
        <f aca="false">H27-H26</f>
        <v>0</v>
      </c>
    </row>
    <row r="28" customFormat="false" ht="12" hidden="false" customHeight="false" outlineLevel="0" collapsed="false">
      <c r="A28" s="0" t="n">
        <v>27</v>
      </c>
      <c r="B28" s="0" t="n">
        <f aca="false">COUNTIF(Data!$P$2:$P$66, "&lt;"&amp;'Time to prediction (2)'!$A28)/COUNT(Data!$P$2:$P$66)</f>
        <v>0.413793103448276</v>
      </c>
      <c r="C28" s="0" t="n">
        <f aca="false">B28-B27</f>
        <v>0</v>
      </c>
      <c r="E28" s="0" t="n">
        <f aca="false">COUNTIFS(Data!$P$2:$P$66, "&lt;"&amp;'Time to prediction (2)'!$A28, Data!$D$2:$D$66, "AI")/COUNTIFS(Data!$P$2:$P$66, "&gt;0", Data!$D$2:$D$66, "AI")</f>
        <v>0.363636363636364</v>
      </c>
      <c r="G28" s="0" t="n">
        <f aca="false">COUNTIFS(Data!$P$2:$P$66, "&lt;"&amp;'Time to prediction (2)'!$A28, Data!$H$2:$H$66, "&lt;2000")/COUNTIFS(Data!$P$2:$P$66, "&gt;0", Data!$H$2:$H$66, "&lt;2000")</f>
        <v>0.5</v>
      </c>
      <c r="H28" s="0" t="n">
        <f aca="false">COUNTIFS(Data!$P$2:$P$66, "&lt;"&amp;'Time to prediction (2)'!$A28, Data!$H$2:$H$66, "&gt;1999")/COUNTIFS(Data!$P$2:$P$66, "&gt;0", Data!$H$2:$H$66, "&gt;1999")</f>
        <v>0.375</v>
      </c>
      <c r="I28" s="0" t="n">
        <f aca="false">ABS(G28-H28)</f>
        <v>0.125</v>
      </c>
      <c r="J28" s="0" t="n">
        <f aca="false">G28-G27</f>
        <v>0</v>
      </c>
      <c r="K28" s="0" t="n">
        <f aca="false">H28-H27</f>
        <v>0</v>
      </c>
    </row>
    <row r="29" customFormat="false" ht="12" hidden="false" customHeight="false" outlineLevel="0" collapsed="false">
      <c r="A29" s="0" t="n">
        <v>28</v>
      </c>
      <c r="B29" s="0" t="n">
        <f aca="false">COUNTIF(Data!$P$2:$P$66, "&lt;"&amp;'Time to prediction (2)'!$A29)/COUNT(Data!$P$2:$P$66)</f>
        <v>0.431034482758621</v>
      </c>
      <c r="C29" s="0" t="n">
        <f aca="false">B29-B28</f>
        <v>0.0172413793103448</v>
      </c>
      <c r="E29" s="0" t="n">
        <f aca="false">COUNTIFS(Data!$P$2:$P$66, "&lt;"&amp;'Time to prediction (2)'!$A29, Data!$D$2:$D$66, "AI")/COUNTIFS(Data!$P$2:$P$66, "&gt;0", Data!$D$2:$D$66, "AI")</f>
        <v>0.363636363636364</v>
      </c>
      <c r="G29" s="0" t="n">
        <f aca="false">COUNTIFS(Data!$P$2:$P$66, "&lt;"&amp;'Time to prediction (2)'!$A29, Data!$H$2:$H$66, "&lt;2000")/COUNTIFS(Data!$P$2:$P$66, "&gt;0", Data!$H$2:$H$66, "&lt;2000")</f>
        <v>0.5</v>
      </c>
      <c r="H29" s="0" t="n">
        <f aca="false">COUNTIFS(Data!$P$2:$P$66, "&lt;"&amp;'Time to prediction (2)'!$A29, Data!$H$2:$H$66, "&gt;1999")/COUNTIFS(Data!$P$2:$P$66, "&gt;0", Data!$H$2:$H$66, "&gt;1999")</f>
        <v>0.4</v>
      </c>
      <c r="I29" s="0" t="n">
        <f aca="false">ABS(G29-H29)</f>
        <v>0.1</v>
      </c>
      <c r="J29" s="0" t="n">
        <f aca="false">G29-G28</f>
        <v>0</v>
      </c>
      <c r="K29" s="0" t="n">
        <f aca="false">H29-H28</f>
        <v>0.025</v>
      </c>
    </row>
    <row r="30" customFormat="false" ht="12" hidden="false" customHeight="false" outlineLevel="0" collapsed="false">
      <c r="A30" s="0" t="n">
        <v>29</v>
      </c>
      <c r="B30" s="0" t="n">
        <f aca="false">COUNTIF(Data!$P$2:$P$66, "&lt;"&amp;'Time to prediction (2)'!$A30)/COUNT(Data!$P$2:$P$66)</f>
        <v>0.448275862068966</v>
      </c>
      <c r="C30" s="0" t="n">
        <f aca="false">B30-B29</f>
        <v>0.0172413793103448</v>
      </c>
      <c r="E30" s="0" t="n">
        <f aca="false">COUNTIFS(Data!$P$2:$P$66, "&lt;"&amp;'Time to prediction (2)'!$A30, Data!$D$2:$D$66, "AI")/COUNTIFS(Data!$P$2:$P$66, "&gt;0", Data!$D$2:$D$66, "AI")</f>
        <v>0.409090909090909</v>
      </c>
      <c r="G30" s="0" t="n">
        <f aca="false">COUNTIFS(Data!$P$2:$P$66, "&lt;"&amp;'Time to prediction (2)'!$A30, Data!$H$2:$H$66, "&lt;2000")/COUNTIFS(Data!$P$2:$P$66, "&gt;0", Data!$H$2:$H$66, "&lt;2000")</f>
        <v>0.5</v>
      </c>
      <c r="H30" s="0" t="n">
        <f aca="false">COUNTIFS(Data!$P$2:$P$66, "&lt;"&amp;'Time to prediction (2)'!$A30, Data!$H$2:$H$66, "&gt;1999")/COUNTIFS(Data!$P$2:$P$66, "&gt;0", Data!$H$2:$H$66, "&gt;1999")</f>
        <v>0.425</v>
      </c>
      <c r="I30" s="0" t="n">
        <f aca="false">ABS(G30-H30)</f>
        <v>0.075</v>
      </c>
      <c r="J30" s="0" t="n">
        <f aca="false">G30-G29</f>
        <v>0</v>
      </c>
      <c r="K30" s="0" t="n">
        <f aca="false">H30-H29</f>
        <v>0.025</v>
      </c>
    </row>
    <row r="31" customFormat="false" ht="12" hidden="false" customHeight="false" outlineLevel="0" collapsed="false">
      <c r="A31" s="0" t="n">
        <v>30</v>
      </c>
      <c r="B31" s="0" t="n">
        <f aca="false">COUNTIF(Data!$P$2:$P$66, "&lt;"&amp;'Time to prediction (2)'!$A31)/COUNT(Data!$P$2:$P$66)</f>
        <v>0.46551724137931</v>
      </c>
      <c r="C31" s="0" t="n">
        <f aca="false">B31-B30</f>
        <v>0.0172413793103448</v>
      </c>
      <c r="E31" s="0" t="n">
        <f aca="false">COUNTIFS(Data!$P$2:$P$66, "&lt;"&amp;'Time to prediction (2)'!$A31, Data!$D$2:$D$66, "AI")/COUNTIFS(Data!$P$2:$P$66, "&gt;0", Data!$D$2:$D$66, "AI")</f>
        <v>0.409090909090909</v>
      </c>
      <c r="G31" s="0" t="n">
        <f aca="false">COUNTIFS(Data!$P$2:$P$66, "&lt;"&amp;'Time to prediction (2)'!$A31, Data!$H$2:$H$66, "&lt;2000")/COUNTIFS(Data!$P$2:$P$66, "&gt;0", Data!$H$2:$H$66, "&lt;2000")</f>
        <v>0.5</v>
      </c>
      <c r="H31" s="0" t="n">
        <f aca="false">COUNTIFS(Data!$P$2:$P$66, "&lt;"&amp;'Time to prediction (2)'!$A31, Data!$H$2:$H$66, "&gt;1999")/COUNTIFS(Data!$P$2:$P$66, "&gt;0", Data!$H$2:$H$66, "&gt;1999")</f>
        <v>0.45</v>
      </c>
      <c r="I31" s="0" t="n">
        <f aca="false">ABS(G31-H31)</f>
        <v>0.05</v>
      </c>
      <c r="J31" s="0" t="n">
        <f aca="false">G31-G30</f>
        <v>0</v>
      </c>
      <c r="K31" s="0" t="n">
        <f aca="false">H31-H30</f>
        <v>0.025</v>
      </c>
    </row>
    <row r="32" customFormat="false" ht="12" hidden="false" customHeight="false" outlineLevel="0" collapsed="false">
      <c r="A32" s="0" t="n">
        <v>31</v>
      </c>
      <c r="B32" s="0" t="n">
        <f aca="false">COUNTIF(Data!$P$2:$P$66, "&lt;"&amp;'Time to prediction (2)'!$A32)/COUNT(Data!$P$2:$P$66)</f>
        <v>0.517241379310345</v>
      </c>
      <c r="C32" s="0" t="n">
        <f aca="false">B32-B31</f>
        <v>0.0517241379310345</v>
      </c>
      <c r="E32" s="0" t="n">
        <f aca="false">COUNTIFS(Data!$P$2:$P$66, "&lt;"&amp;'Time to prediction (2)'!$A32, Data!$D$2:$D$66, "AI")/COUNTIFS(Data!$P$2:$P$66, "&gt;0", Data!$D$2:$D$66, "AI")</f>
        <v>0.454545454545455</v>
      </c>
      <c r="G32" s="0" t="n">
        <f aca="false">COUNTIFS(Data!$P$2:$P$66, "&lt;"&amp;'Time to prediction (2)'!$A32, Data!$H$2:$H$66, "&lt;2000")/COUNTIFS(Data!$P$2:$P$66, "&gt;0", Data!$H$2:$H$66, "&lt;2000")</f>
        <v>0.5</v>
      </c>
      <c r="H32" s="0" t="n">
        <f aca="false">COUNTIFS(Data!$P$2:$P$66, "&lt;"&amp;'Time to prediction (2)'!$A32, Data!$H$2:$H$66, "&gt;1999")/COUNTIFS(Data!$P$2:$P$66, "&gt;0", Data!$H$2:$H$66, "&gt;1999")</f>
        <v>0.525</v>
      </c>
      <c r="I32" s="0" t="n">
        <f aca="false">ABS(G32-H32)</f>
        <v>0.025</v>
      </c>
      <c r="J32" s="0" t="n">
        <f aca="false">G32-G31</f>
        <v>0</v>
      </c>
      <c r="K32" s="0" t="n">
        <f aca="false">H32-H31</f>
        <v>0.075</v>
      </c>
    </row>
    <row r="33" customFormat="false" ht="12" hidden="false" customHeight="false" outlineLevel="0" collapsed="false">
      <c r="A33" s="0" t="n">
        <v>32</v>
      </c>
      <c r="B33" s="0" t="n">
        <f aca="false">COUNTIF(Data!$P$2:$P$66, "&lt;"&amp;'Time to prediction (2)'!$A33)/COUNT(Data!$P$2:$P$66)</f>
        <v>0.517241379310345</v>
      </c>
      <c r="C33" s="0" t="n">
        <f aca="false">B33-B32</f>
        <v>0</v>
      </c>
      <c r="E33" s="0" t="n">
        <f aca="false">COUNTIFS(Data!$P$2:$P$66, "&lt;"&amp;'Time to prediction (2)'!$A33, Data!$D$2:$D$66, "AI")/COUNTIFS(Data!$P$2:$P$66, "&gt;0", Data!$D$2:$D$66, "AI")</f>
        <v>0.454545454545455</v>
      </c>
      <c r="G33" s="0" t="n">
        <f aca="false">COUNTIFS(Data!$P$2:$P$66, "&lt;"&amp;'Time to prediction (2)'!$A33, Data!$H$2:$H$66, "&lt;2000")/COUNTIFS(Data!$P$2:$P$66, "&gt;0", Data!$H$2:$H$66, "&lt;2000")</f>
        <v>0.5</v>
      </c>
      <c r="H33" s="0" t="n">
        <f aca="false">COUNTIFS(Data!$P$2:$P$66, "&lt;"&amp;'Time to prediction (2)'!$A33, Data!$H$2:$H$66, "&gt;1999")/COUNTIFS(Data!$P$2:$P$66, "&gt;0", Data!$H$2:$H$66, "&gt;1999")</f>
        <v>0.525</v>
      </c>
      <c r="I33" s="0" t="n">
        <f aca="false">ABS(G33-H33)</f>
        <v>0.025</v>
      </c>
      <c r="J33" s="0" t="n">
        <f aca="false">G33-G32</f>
        <v>0</v>
      </c>
      <c r="K33" s="0" t="n">
        <f aca="false">H33-H32</f>
        <v>0</v>
      </c>
    </row>
    <row r="34" customFormat="false" ht="12" hidden="false" customHeight="false" outlineLevel="0" collapsed="false">
      <c r="A34" s="0" t="n">
        <v>33</v>
      </c>
      <c r="B34" s="0" t="n">
        <f aca="false">COUNTIF(Data!$P$2:$P$66, "&lt;"&amp;'Time to prediction (2)'!$A34)/COUNT(Data!$P$2:$P$66)</f>
        <v>0.517241379310345</v>
      </c>
      <c r="C34" s="0" t="n">
        <f aca="false">B34-B33</f>
        <v>0</v>
      </c>
      <c r="E34" s="0" t="n">
        <f aca="false">COUNTIFS(Data!$P$2:$P$66, "&lt;"&amp;'Time to prediction (2)'!$A34, Data!$D$2:$D$66, "AI")/COUNTIFS(Data!$P$2:$P$66, "&gt;0", Data!$D$2:$D$66, "AI")</f>
        <v>0.454545454545455</v>
      </c>
      <c r="G34" s="0" t="n">
        <f aca="false">COUNTIFS(Data!$P$2:$P$66, "&lt;"&amp;'Time to prediction (2)'!$A34, Data!$H$2:$H$66, "&lt;2000")/COUNTIFS(Data!$P$2:$P$66, "&gt;0", Data!$H$2:$H$66, "&lt;2000")</f>
        <v>0.5</v>
      </c>
      <c r="H34" s="0" t="n">
        <f aca="false">COUNTIFS(Data!$P$2:$P$66, "&lt;"&amp;'Time to prediction (2)'!$A34, Data!$H$2:$H$66, "&gt;1999")/COUNTIFS(Data!$P$2:$P$66, "&gt;0", Data!$H$2:$H$66, "&gt;1999")</f>
        <v>0.525</v>
      </c>
      <c r="I34" s="0" t="n">
        <f aca="false">ABS(G34-H34)</f>
        <v>0.025</v>
      </c>
      <c r="J34" s="0" t="n">
        <f aca="false">G34-G33</f>
        <v>0</v>
      </c>
      <c r="K34" s="0" t="n">
        <f aca="false">H34-H33</f>
        <v>0</v>
      </c>
    </row>
    <row r="35" customFormat="false" ht="12" hidden="false" customHeight="false" outlineLevel="0" collapsed="false">
      <c r="A35" s="0" t="n">
        <v>34</v>
      </c>
      <c r="B35" s="0" t="n">
        <f aca="false">COUNTIF(Data!$P$2:$P$66, "&lt;"&amp;'Time to prediction (2)'!$A35)/COUNT(Data!$P$2:$P$66)</f>
        <v>0.53448275862069</v>
      </c>
      <c r="C35" s="0" t="n">
        <f aca="false">B35-B34</f>
        <v>0.0172413793103448</v>
      </c>
      <c r="E35" s="0" t="n">
        <f aca="false">COUNTIFS(Data!$P$2:$P$66, "&lt;"&amp;'Time to prediction (2)'!$A35, Data!$D$2:$D$66, "AI")/COUNTIFS(Data!$P$2:$P$66, "&gt;0", Data!$D$2:$D$66, "AI")</f>
        <v>0.454545454545455</v>
      </c>
      <c r="G35" s="0" t="n">
        <f aca="false">COUNTIFS(Data!$P$2:$P$66, "&lt;"&amp;'Time to prediction (2)'!$A35, Data!$H$2:$H$66, "&lt;2000")/COUNTIFS(Data!$P$2:$P$66, "&gt;0", Data!$H$2:$H$66, "&lt;2000")</f>
        <v>0.5</v>
      </c>
      <c r="H35" s="0" t="n">
        <f aca="false">COUNTIFS(Data!$P$2:$P$66, "&lt;"&amp;'Time to prediction (2)'!$A35, Data!$H$2:$H$66, "&gt;1999")/COUNTIFS(Data!$P$2:$P$66, "&gt;0", Data!$H$2:$H$66, "&gt;1999")</f>
        <v>0.55</v>
      </c>
      <c r="I35" s="0" t="n">
        <f aca="false">ABS(G35-H35)</f>
        <v>0.05</v>
      </c>
      <c r="J35" s="0" t="n">
        <f aca="false">G35-G34</f>
        <v>0</v>
      </c>
      <c r="K35" s="0" t="n">
        <f aca="false">H35-H34</f>
        <v>0.025</v>
      </c>
    </row>
    <row r="36" customFormat="false" ht="12" hidden="false" customHeight="false" outlineLevel="0" collapsed="false">
      <c r="A36" s="0" t="n">
        <v>35</v>
      </c>
      <c r="B36" s="0" t="n">
        <f aca="false">COUNTIF(Data!$P$2:$P$66, "&lt;"&amp;'Time to prediction (2)'!$A36)/COUNT(Data!$P$2:$P$66)</f>
        <v>0.53448275862069</v>
      </c>
      <c r="C36" s="0" t="n">
        <f aca="false">B36-B35</f>
        <v>0</v>
      </c>
      <c r="E36" s="0" t="n">
        <f aca="false">COUNTIFS(Data!$P$2:$P$66, "&lt;"&amp;'Time to prediction (2)'!$A36, Data!$D$2:$D$66, "AI")/COUNTIFS(Data!$P$2:$P$66, "&gt;0", Data!$D$2:$D$66, "AI")</f>
        <v>0.454545454545455</v>
      </c>
      <c r="G36" s="0" t="n">
        <f aca="false">COUNTIFS(Data!$P$2:$P$66, "&lt;"&amp;'Time to prediction (2)'!$A36, Data!$H$2:$H$66, "&lt;2000")/COUNTIFS(Data!$P$2:$P$66, "&gt;0", Data!$H$2:$H$66, "&lt;2000")</f>
        <v>0.5</v>
      </c>
      <c r="H36" s="0" t="n">
        <f aca="false">COUNTIFS(Data!$P$2:$P$66, "&lt;"&amp;'Time to prediction (2)'!$A36, Data!$H$2:$H$66, "&gt;1999")/COUNTIFS(Data!$P$2:$P$66, "&gt;0", Data!$H$2:$H$66, "&gt;1999")</f>
        <v>0.55</v>
      </c>
      <c r="I36" s="0" t="n">
        <f aca="false">ABS(G36-H36)</f>
        <v>0.05</v>
      </c>
      <c r="J36" s="0" t="n">
        <f aca="false">G36-G35</f>
        <v>0</v>
      </c>
      <c r="K36" s="0" t="n">
        <f aca="false">H36-H35</f>
        <v>0</v>
      </c>
    </row>
    <row r="37" customFormat="false" ht="12" hidden="false" customHeight="false" outlineLevel="0" collapsed="false">
      <c r="A37" s="0" t="n">
        <v>36</v>
      </c>
      <c r="B37" s="0" t="n">
        <f aca="false">COUNTIF(Data!$P$2:$P$66, "&lt;"&amp;'Time to prediction (2)'!$A37)/COUNT(Data!$P$2:$P$66)</f>
        <v>0.551724137931034</v>
      </c>
      <c r="C37" s="0" t="n">
        <f aca="false">B37-B36</f>
        <v>0.0172413793103449</v>
      </c>
      <c r="E37" s="0" t="n">
        <f aca="false">COUNTIFS(Data!$P$2:$P$66, "&lt;"&amp;'Time to prediction (2)'!$A37, Data!$D$2:$D$66, "AI")/COUNTIFS(Data!$P$2:$P$66, "&gt;0", Data!$D$2:$D$66, "AI")</f>
        <v>0.454545454545455</v>
      </c>
      <c r="G37" s="0" t="n">
        <f aca="false">COUNTIFS(Data!$P$2:$P$66, "&lt;"&amp;'Time to prediction (2)'!$A37, Data!$H$2:$H$66, "&lt;2000")/COUNTIFS(Data!$P$2:$P$66, "&gt;0", Data!$H$2:$H$66, "&lt;2000")</f>
        <v>0.555555555555556</v>
      </c>
      <c r="H37" s="0" t="n">
        <f aca="false">COUNTIFS(Data!$P$2:$P$66, "&lt;"&amp;'Time to prediction (2)'!$A37, Data!$H$2:$H$66, "&gt;1999")/COUNTIFS(Data!$P$2:$P$66, "&gt;0", Data!$H$2:$H$66, "&gt;1999")</f>
        <v>0.55</v>
      </c>
      <c r="I37" s="0" t="n">
        <f aca="false">ABS(G37-H37)</f>
        <v>0.00555555555555565</v>
      </c>
      <c r="J37" s="0" t="n">
        <f aca="false">G37-G36</f>
        <v>0.0555555555555557</v>
      </c>
      <c r="K37" s="0" t="n">
        <f aca="false">H37-H36</f>
        <v>0</v>
      </c>
    </row>
    <row r="38" customFormat="false" ht="12" hidden="false" customHeight="false" outlineLevel="0" collapsed="false">
      <c r="A38" s="0" t="n">
        <v>37</v>
      </c>
      <c r="B38" s="0" t="n">
        <f aca="false">COUNTIF(Data!$P$2:$P$66, "&lt;"&amp;'Time to prediction (2)'!$A38)/COUNT(Data!$P$2:$P$66)</f>
        <v>0.551724137931034</v>
      </c>
      <c r="C38" s="0" t="n">
        <f aca="false">B38-B37</f>
        <v>0</v>
      </c>
      <c r="E38" s="0" t="n">
        <f aca="false">COUNTIFS(Data!$P$2:$P$66, "&lt;"&amp;'Time to prediction (2)'!$A38, Data!$D$2:$D$66, "AI")/COUNTIFS(Data!$P$2:$P$66, "&gt;0", Data!$D$2:$D$66, "AI")</f>
        <v>0.454545454545455</v>
      </c>
      <c r="G38" s="0" t="n">
        <f aca="false">COUNTIFS(Data!$P$2:$P$66, "&lt;"&amp;'Time to prediction (2)'!$A38, Data!$H$2:$H$66, "&lt;2000")/COUNTIFS(Data!$P$2:$P$66, "&gt;0", Data!$H$2:$H$66, "&lt;2000")</f>
        <v>0.555555555555556</v>
      </c>
      <c r="H38" s="0" t="n">
        <f aca="false">COUNTIFS(Data!$P$2:$P$66, "&lt;"&amp;'Time to prediction (2)'!$A38, Data!$H$2:$H$66, "&gt;1999")/COUNTIFS(Data!$P$2:$P$66, "&gt;0", Data!$H$2:$H$66, "&gt;1999")</f>
        <v>0.55</v>
      </c>
      <c r="I38" s="0" t="n">
        <f aca="false">ABS(G38-H38)</f>
        <v>0.00555555555555565</v>
      </c>
      <c r="J38" s="0" t="n">
        <f aca="false">G38-G37</f>
        <v>0</v>
      </c>
      <c r="K38" s="0" t="n">
        <f aca="false">H38-H37</f>
        <v>0</v>
      </c>
    </row>
    <row r="39" customFormat="false" ht="12" hidden="false" customHeight="false" outlineLevel="0" collapsed="false">
      <c r="A39" s="0" t="n">
        <v>38</v>
      </c>
      <c r="B39" s="0" t="n">
        <f aca="false">COUNTIF(Data!$P$2:$P$66, "&lt;"&amp;'Time to prediction (2)'!$A39)/COUNT(Data!$P$2:$P$66)</f>
        <v>0.568965517241379</v>
      </c>
      <c r="C39" s="0" t="n">
        <f aca="false">B39-B38</f>
        <v>0.017241379310345</v>
      </c>
      <c r="E39" s="0" t="n">
        <f aca="false">COUNTIFS(Data!$P$2:$P$66, "&lt;"&amp;'Time to prediction (2)'!$A39, Data!$D$2:$D$66, "AI")/COUNTIFS(Data!$P$2:$P$66, "&gt;0", Data!$D$2:$D$66, "AI")</f>
        <v>0.454545454545455</v>
      </c>
      <c r="G39" s="0" t="n">
        <f aca="false">COUNTIFS(Data!$P$2:$P$66, "&lt;"&amp;'Time to prediction (2)'!$A39, Data!$H$2:$H$66, "&lt;2000")/COUNTIFS(Data!$P$2:$P$66, "&gt;0", Data!$H$2:$H$66, "&lt;2000")</f>
        <v>0.611111111111111</v>
      </c>
      <c r="H39" s="0" t="n">
        <f aca="false">COUNTIFS(Data!$P$2:$P$66, "&lt;"&amp;'Time to prediction (2)'!$A39, Data!$H$2:$H$66, "&gt;1999")/COUNTIFS(Data!$P$2:$P$66, "&gt;0", Data!$H$2:$H$66, "&gt;1999")</f>
        <v>0.55</v>
      </c>
      <c r="I39" s="0" t="n">
        <f aca="false">ABS(G39-H39)</f>
        <v>0.0611111111111112</v>
      </c>
      <c r="J39" s="0" t="n">
        <f aca="false">G39-G38</f>
        <v>0.0555555555555556</v>
      </c>
      <c r="K39" s="0" t="n">
        <f aca="false">H39-H38</f>
        <v>0</v>
      </c>
    </row>
    <row r="40" customFormat="false" ht="12" hidden="false" customHeight="false" outlineLevel="0" collapsed="false">
      <c r="A40" s="0" t="n">
        <v>39</v>
      </c>
      <c r="B40" s="0" t="n">
        <f aca="false">COUNTIF(Data!$P$2:$P$66, "&lt;"&amp;'Time to prediction (2)'!$A40)/COUNT(Data!$P$2:$P$66)</f>
        <v>0.586206896551724</v>
      </c>
      <c r="C40" s="0" t="n">
        <f aca="false">B40-B39</f>
        <v>0.0172413793103446</v>
      </c>
      <c r="E40" s="0" t="n">
        <f aca="false">COUNTIFS(Data!$P$2:$P$66, "&lt;"&amp;'Time to prediction (2)'!$A40, Data!$D$2:$D$66, "AI")/COUNTIFS(Data!$P$2:$P$66, "&gt;0", Data!$D$2:$D$66, "AI")</f>
        <v>0.5</v>
      </c>
      <c r="G40" s="0" t="n">
        <f aca="false">COUNTIFS(Data!$P$2:$P$66, "&lt;"&amp;'Time to prediction (2)'!$A40, Data!$H$2:$H$66, "&lt;2000")/COUNTIFS(Data!$P$2:$P$66, "&gt;0", Data!$H$2:$H$66, "&lt;2000")</f>
        <v>0.611111111111111</v>
      </c>
      <c r="H40" s="0" t="n">
        <f aca="false">COUNTIFS(Data!$P$2:$P$66, "&lt;"&amp;'Time to prediction (2)'!$A40, Data!$H$2:$H$66, "&gt;1999")/COUNTIFS(Data!$P$2:$P$66, "&gt;0", Data!$H$2:$H$66, "&gt;1999")</f>
        <v>0.575</v>
      </c>
      <c r="I40" s="0" t="n">
        <f aca="false">ABS(G40-H40)</f>
        <v>0.0361111111111112</v>
      </c>
      <c r="J40" s="0" t="n">
        <f aca="false">G40-G39</f>
        <v>0</v>
      </c>
      <c r="K40" s="0" t="n">
        <f aca="false">H40-H39</f>
        <v>0.025</v>
      </c>
    </row>
    <row r="41" customFormat="false" ht="12" hidden="false" customHeight="false" outlineLevel="0" collapsed="false">
      <c r="A41" s="0" t="n">
        <v>40</v>
      </c>
      <c r="B41" s="0" t="n">
        <f aca="false">COUNTIF(Data!$P$2:$P$66, "&lt;"&amp;'Time to prediction (2)'!$A41)/COUNT(Data!$P$2:$P$66)</f>
        <v>0.586206896551724</v>
      </c>
      <c r="C41" s="0" t="n">
        <f aca="false">B41-B40</f>
        <v>0</v>
      </c>
      <c r="E41" s="0" t="n">
        <f aca="false">COUNTIFS(Data!$P$2:$P$66, "&lt;"&amp;'Time to prediction (2)'!$A41, Data!$D$2:$D$66, "AI")/COUNTIFS(Data!$P$2:$P$66, "&gt;0", Data!$D$2:$D$66, "AI")</f>
        <v>0.5</v>
      </c>
      <c r="G41" s="0" t="n">
        <f aca="false">COUNTIFS(Data!$P$2:$P$66, "&lt;"&amp;'Time to prediction (2)'!$A41, Data!$H$2:$H$66, "&lt;2000")/COUNTIFS(Data!$P$2:$P$66, "&gt;0", Data!$H$2:$H$66, "&lt;2000")</f>
        <v>0.611111111111111</v>
      </c>
      <c r="H41" s="0" t="n">
        <f aca="false">COUNTIFS(Data!$P$2:$P$66, "&lt;"&amp;'Time to prediction (2)'!$A41, Data!$H$2:$H$66, "&gt;1999")/COUNTIFS(Data!$P$2:$P$66, "&gt;0", Data!$H$2:$H$66, "&gt;1999")</f>
        <v>0.575</v>
      </c>
      <c r="I41" s="0" t="n">
        <f aca="false">ABS(G41-H41)</f>
        <v>0.0361111111111112</v>
      </c>
      <c r="J41" s="0" t="n">
        <f aca="false">G41-G40</f>
        <v>0</v>
      </c>
      <c r="K41" s="0" t="n">
        <f aca="false">H41-H40</f>
        <v>0</v>
      </c>
    </row>
    <row r="42" customFormat="false" ht="12" hidden="false" customHeight="false" outlineLevel="0" collapsed="false">
      <c r="A42" s="0" t="n">
        <v>41</v>
      </c>
      <c r="B42" s="0" t="n">
        <f aca="false">COUNTIF(Data!$P$2:$P$66, "&lt;"&amp;'Time to prediction (2)'!$A42)/COUNT(Data!$P$2:$P$66)</f>
        <v>0.655172413793103</v>
      </c>
      <c r="C42" s="0" t="n">
        <f aca="false">B42-B41</f>
        <v>0.0689655172413793</v>
      </c>
      <c r="E42" s="0" t="n">
        <f aca="false">COUNTIFS(Data!$P$2:$P$66, "&lt;"&amp;'Time to prediction (2)'!$A42, Data!$D$2:$D$66, "AI")/COUNTIFS(Data!$P$2:$P$66, "&gt;0", Data!$D$2:$D$66, "AI")</f>
        <v>0.636363636363636</v>
      </c>
      <c r="G42" s="0" t="n">
        <f aca="false">COUNTIFS(Data!$P$2:$P$66, "&lt;"&amp;'Time to prediction (2)'!$A42, Data!$H$2:$H$66, "&lt;2000")/COUNTIFS(Data!$P$2:$P$66, "&gt;0", Data!$H$2:$H$66, "&lt;2000")</f>
        <v>0.722222222222222</v>
      </c>
      <c r="H42" s="0" t="n">
        <f aca="false">COUNTIFS(Data!$P$2:$P$66, "&lt;"&amp;'Time to prediction (2)'!$A42, Data!$H$2:$H$66, "&gt;1999")/COUNTIFS(Data!$P$2:$P$66, "&gt;0", Data!$H$2:$H$66, "&gt;1999")</f>
        <v>0.625</v>
      </c>
      <c r="I42" s="0" t="n">
        <f aca="false">ABS(G42-H42)</f>
        <v>0.0972222222222223</v>
      </c>
      <c r="J42" s="0" t="n">
        <f aca="false">G42-G41</f>
        <v>0.111111111111111</v>
      </c>
      <c r="K42" s="0" t="n">
        <f aca="false">H42-H41</f>
        <v>0.0499999999999999</v>
      </c>
    </row>
    <row r="43" customFormat="false" ht="12" hidden="false" customHeight="false" outlineLevel="0" collapsed="false">
      <c r="A43" s="0" t="n">
        <v>42</v>
      </c>
      <c r="B43" s="0" t="n">
        <f aca="false">COUNTIF(Data!$P$2:$P$66, "&lt;"&amp;'Time to prediction (2)'!$A43)/COUNT(Data!$P$2:$P$66)</f>
        <v>0.672413793103448</v>
      </c>
      <c r="C43" s="0" t="n">
        <f aca="false">B43-B42</f>
        <v>0.0172413793103449</v>
      </c>
      <c r="E43" s="0" t="n">
        <f aca="false">COUNTIFS(Data!$P$2:$P$66, "&lt;"&amp;'Time to prediction (2)'!$A43, Data!$D$2:$D$66, "AI")/COUNTIFS(Data!$P$2:$P$66, "&gt;0", Data!$D$2:$D$66, "AI")</f>
        <v>0.636363636363636</v>
      </c>
      <c r="G43" s="0" t="n">
        <f aca="false">COUNTIFS(Data!$P$2:$P$66, "&lt;"&amp;'Time to prediction (2)'!$A43, Data!$H$2:$H$66, "&lt;2000")/COUNTIFS(Data!$P$2:$P$66, "&gt;0", Data!$H$2:$H$66, "&lt;2000")</f>
        <v>0.777777777777778</v>
      </c>
      <c r="H43" s="0" t="n">
        <f aca="false">COUNTIFS(Data!$P$2:$P$66, "&lt;"&amp;'Time to prediction (2)'!$A43, Data!$H$2:$H$66, "&gt;1999")/COUNTIFS(Data!$P$2:$P$66, "&gt;0", Data!$H$2:$H$66, "&gt;1999")</f>
        <v>0.625</v>
      </c>
      <c r="I43" s="0" t="n">
        <f aca="false">ABS(G43-H43)</f>
        <v>0.152777777777778</v>
      </c>
      <c r="J43" s="0" t="n">
        <f aca="false">G43-G42</f>
        <v>0.0555555555555557</v>
      </c>
      <c r="K43" s="0" t="n">
        <f aca="false">H43-H42</f>
        <v>0</v>
      </c>
    </row>
    <row r="44" customFormat="false" ht="12" hidden="false" customHeight="false" outlineLevel="0" collapsed="false">
      <c r="A44" s="0" t="n">
        <v>43</v>
      </c>
      <c r="B44" s="0" t="n">
        <f aca="false">COUNTIF(Data!$P$2:$P$66, "&lt;"&amp;'Time to prediction (2)'!$A44)/COUNT(Data!$P$2:$P$66)</f>
        <v>0.672413793103448</v>
      </c>
      <c r="C44" s="0" t="n">
        <f aca="false">B44-B43</f>
        <v>0</v>
      </c>
      <c r="E44" s="0" t="n">
        <f aca="false">COUNTIFS(Data!$P$2:$P$66, "&lt;"&amp;'Time to prediction (2)'!$A44, Data!$D$2:$D$66, "AI")/COUNTIFS(Data!$P$2:$P$66, "&gt;0", Data!$D$2:$D$66, "AI")</f>
        <v>0.636363636363636</v>
      </c>
      <c r="G44" s="0" t="n">
        <f aca="false">COUNTIFS(Data!$P$2:$P$66, "&lt;"&amp;'Time to prediction (2)'!$A44, Data!$H$2:$H$66, "&lt;2000")/COUNTIFS(Data!$P$2:$P$66, "&gt;0", Data!$H$2:$H$66, "&lt;2000")</f>
        <v>0.777777777777778</v>
      </c>
      <c r="H44" s="0" t="n">
        <f aca="false">COUNTIFS(Data!$P$2:$P$66, "&lt;"&amp;'Time to prediction (2)'!$A44, Data!$H$2:$H$66, "&gt;1999")/COUNTIFS(Data!$P$2:$P$66, "&gt;0", Data!$H$2:$H$66, "&gt;1999")</f>
        <v>0.625</v>
      </c>
      <c r="I44" s="0" t="n">
        <f aca="false">ABS(G44-H44)</f>
        <v>0.152777777777778</v>
      </c>
      <c r="J44" s="0" t="n">
        <f aca="false">G44-G43</f>
        <v>0</v>
      </c>
      <c r="K44" s="0" t="n">
        <f aca="false">H44-H43</f>
        <v>0</v>
      </c>
    </row>
    <row r="45" customFormat="false" ht="12" hidden="false" customHeight="false" outlineLevel="0" collapsed="false">
      <c r="A45" s="0" t="n">
        <v>44</v>
      </c>
      <c r="B45" s="0" t="n">
        <f aca="false">COUNTIF(Data!$P$2:$P$66, "&lt;"&amp;'Time to prediction (2)'!$A45)/COUNT(Data!$P$2:$P$66)</f>
        <v>0.672413793103448</v>
      </c>
      <c r="C45" s="0" t="n">
        <f aca="false">B45-B44</f>
        <v>0</v>
      </c>
      <c r="E45" s="0" t="n">
        <f aca="false">COUNTIFS(Data!$P$2:$P$66, "&lt;"&amp;'Time to prediction (2)'!$A45, Data!$D$2:$D$66, "AI")/COUNTIFS(Data!$P$2:$P$66, "&gt;0", Data!$D$2:$D$66, "AI")</f>
        <v>0.636363636363636</v>
      </c>
      <c r="G45" s="0" t="n">
        <f aca="false">COUNTIFS(Data!$P$2:$P$66, "&lt;"&amp;'Time to prediction (2)'!$A45, Data!$H$2:$H$66, "&lt;2000")/COUNTIFS(Data!$P$2:$P$66, "&gt;0", Data!$H$2:$H$66, "&lt;2000")</f>
        <v>0.777777777777778</v>
      </c>
      <c r="H45" s="0" t="n">
        <f aca="false">COUNTIFS(Data!$P$2:$P$66, "&lt;"&amp;'Time to prediction (2)'!$A45, Data!$H$2:$H$66, "&gt;1999")/COUNTIFS(Data!$P$2:$P$66, "&gt;0", Data!$H$2:$H$66, "&gt;1999")</f>
        <v>0.625</v>
      </c>
      <c r="I45" s="0" t="n">
        <f aca="false">ABS(G45-H45)</f>
        <v>0.152777777777778</v>
      </c>
      <c r="J45" s="0" t="n">
        <f aca="false">G45-G44</f>
        <v>0</v>
      </c>
      <c r="K45" s="0" t="n">
        <f aca="false">H45-H44</f>
        <v>0</v>
      </c>
    </row>
    <row r="46" customFormat="false" ht="12" hidden="false" customHeight="false" outlineLevel="0" collapsed="false">
      <c r="A46" s="0" t="n">
        <v>45</v>
      </c>
      <c r="B46" s="0" t="n">
        <f aca="false">COUNTIF(Data!$P$2:$P$66, "&lt;"&amp;'Time to prediction (2)'!$A46)/COUNT(Data!$P$2:$P$66)</f>
        <v>0.672413793103448</v>
      </c>
      <c r="C46" s="0" t="n">
        <f aca="false">B46-B45</f>
        <v>0</v>
      </c>
      <c r="E46" s="0" t="n">
        <f aca="false">COUNTIFS(Data!$P$2:$P$66, "&lt;"&amp;'Time to prediction (2)'!$A46, Data!$D$2:$D$66, "AI")/COUNTIFS(Data!$P$2:$P$66, "&gt;0", Data!$D$2:$D$66, "AI")</f>
        <v>0.636363636363636</v>
      </c>
      <c r="G46" s="0" t="n">
        <f aca="false">COUNTIFS(Data!$P$2:$P$66, "&lt;"&amp;'Time to prediction (2)'!$A46, Data!$H$2:$H$66, "&lt;2000")/COUNTIFS(Data!$P$2:$P$66, "&gt;0", Data!$H$2:$H$66, "&lt;2000")</f>
        <v>0.777777777777778</v>
      </c>
      <c r="H46" s="0" t="n">
        <f aca="false">COUNTIFS(Data!$P$2:$P$66, "&lt;"&amp;'Time to prediction (2)'!$A46, Data!$H$2:$H$66, "&gt;1999")/COUNTIFS(Data!$P$2:$P$66, "&gt;0", Data!$H$2:$H$66, "&gt;1999")</f>
        <v>0.625</v>
      </c>
      <c r="I46" s="0" t="n">
        <f aca="false">ABS(G46-H46)</f>
        <v>0.152777777777778</v>
      </c>
      <c r="J46" s="0" t="n">
        <f aca="false">G46-G45</f>
        <v>0</v>
      </c>
      <c r="K46" s="0" t="n">
        <f aca="false">H46-H45</f>
        <v>0</v>
      </c>
    </row>
    <row r="47" customFormat="false" ht="12" hidden="false" customHeight="false" outlineLevel="0" collapsed="false">
      <c r="A47" s="0" t="n">
        <v>46</v>
      </c>
      <c r="B47" s="0" t="n">
        <f aca="false">COUNTIF(Data!$P$2:$P$66, "&lt;"&amp;'Time to prediction (2)'!$A47)/COUNT(Data!$P$2:$P$66)</f>
        <v>0.672413793103448</v>
      </c>
      <c r="C47" s="0" t="n">
        <f aca="false">B47-B46</f>
        <v>0</v>
      </c>
      <c r="E47" s="0" t="n">
        <f aca="false">COUNTIFS(Data!$P$2:$P$66, "&lt;"&amp;'Time to prediction (2)'!$A47, Data!$D$2:$D$66, "AI")/COUNTIFS(Data!$P$2:$P$66, "&gt;0", Data!$D$2:$D$66, "AI")</f>
        <v>0.636363636363636</v>
      </c>
      <c r="G47" s="0" t="n">
        <f aca="false">COUNTIFS(Data!$P$2:$P$66, "&lt;"&amp;'Time to prediction (2)'!$A47, Data!$H$2:$H$66, "&lt;2000")/COUNTIFS(Data!$P$2:$P$66, "&gt;0", Data!$H$2:$H$66, "&lt;2000")</f>
        <v>0.777777777777778</v>
      </c>
      <c r="H47" s="0" t="n">
        <f aca="false">COUNTIFS(Data!$P$2:$P$66, "&lt;"&amp;'Time to prediction (2)'!$A47, Data!$H$2:$H$66, "&gt;1999")/COUNTIFS(Data!$P$2:$P$66, "&gt;0", Data!$H$2:$H$66, "&gt;1999")</f>
        <v>0.625</v>
      </c>
      <c r="I47" s="0" t="n">
        <f aca="false">ABS(G47-H47)</f>
        <v>0.152777777777778</v>
      </c>
      <c r="J47" s="0" t="n">
        <f aca="false">G47-G46</f>
        <v>0</v>
      </c>
      <c r="K47" s="0" t="n">
        <f aca="false">H47-H46</f>
        <v>0</v>
      </c>
    </row>
    <row r="48" customFormat="false" ht="12" hidden="false" customHeight="false" outlineLevel="0" collapsed="false">
      <c r="A48" s="0" t="n">
        <v>47</v>
      </c>
      <c r="B48" s="0" t="n">
        <f aca="false">COUNTIF(Data!$P$2:$P$66, "&lt;"&amp;'Time to prediction (2)'!$A48)/COUNT(Data!$P$2:$P$66)</f>
        <v>0.689655172413793</v>
      </c>
      <c r="C48" s="0" t="n">
        <f aca="false">B48-B47</f>
        <v>0.017241379310345</v>
      </c>
      <c r="E48" s="0" t="n">
        <f aca="false">COUNTIFS(Data!$P$2:$P$66, "&lt;"&amp;'Time to prediction (2)'!$A48, Data!$D$2:$D$66, "AI")/COUNTIFS(Data!$P$2:$P$66, "&gt;0", Data!$D$2:$D$66, "AI")</f>
        <v>0.681818181818182</v>
      </c>
      <c r="G48" s="0" t="n">
        <f aca="false">COUNTIFS(Data!$P$2:$P$66, "&lt;"&amp;'Time to prediction (2)'!$A48, Data!$H$2:$H$66, "&lt;2000")/COUNTIFS(Data!$P$2:$P$66, "&gt;0", Data!$H$2:$H$66, "&lt;2000")</f>
        <v>0.777777777777778</v>
      </c>
      <c r="H48" s="0" t="n">
        <f aca="false">COUNTIFS(Data!$P$2:$P$66, "&lt;"&amp;'Time to prediction (2)'!$A48, Data!$H$2:$H$66, "&gt;1999")/COUNTIFS(Data!$P$2:$P$66, "&gt;0", Data!$H$2:$H$66, "&gt;1999")</f>
        <v>0.65</v>
      </c>
      <c r="I48" s="0" t="n">
        <f aca="false">ABS(G48-H48)</f>
        <v>0.127777777777778</v>
      </c>
      <c r="J48" s="0" t="n">
        <f aca="false">G48-G47</f>
        <v>0</v>
      </c>
      <c r="K48" s="0" t="n">
        <f aca="false">H48-H47</f>
        <v>0.025</v>
      </c>
    </row>
    <row r="49" customFormat="false" ht="12" hidden="false" customHeight="false" outlineLevel="0" collapsed="false">
      <c r="A49" s="0" t="n">
        <v>48</v>
      </c>
      <c r="B49" s="0" t="n">
        <f aca="false">COUNTIF(Data!$P$2:$P$66, "&lt;"&amp;'Time to prediction (2)'!$A49)/COUNT(Data!$P$2:$P$66)</f>
        <v>0.689655172413793</v>
      </c>
      <c r="C49" s="0" t="n">
        <f aca="false">B49-B48</f>
        <v>0</v>
      </c>
      <c r="E49" s="0" t="n">
        <f aca="false">COUNTIFS(Data!$P$2:$P$66, "&lt;"&amp;'Time to prediction (2)'!$A49, Data!$D$2:$D$66, "AI")/COUNTIFS(Data!$P$2:$P$66, "&gt;0", Data!$D$2:$D$66, "AI")</f>
        <v>0.681818181818182</v>
      </c>
      <c r="G49" s="0" t="n">
        <f aca="false">COUNTIFS(Data!$P$2:$P$66, "&lt;"&amp;'Time to prediction (2)'!$A49, Data!$H$2:$H$66, "&lt;2000")/COUNTIFS(Data!$P$2:$P$66, "&gt;0", Data!$H$2:$H$66, "&lt;2000")</f>
        <v>0.777777777777778</v>
      </c>
      <c r="H49" s="0" t="n">
        <f aca="false">COUNTIFS(Data!$P$2:$P$66, "&lt;"&amp;'Time to prediction (2)'!$A49, Data!$H$2:$H$66, "&gt;1999")/COUNTIFS(Data!$P$2:$P$66, "&gt;0", Data!$H$2:$H$66, "&gt;1999")</f>
        <v>0.65</v>
      </c>
      <c r="I49" s="0" t="n">
        <f aca="false">ABS(G49-H49)</f>
        <v>0.127777777777778</v>
      </c>
      <c r="J49" s="0" t="n">
        <f aca="false">G49-G48</f>
        <v>0</v>
      </c>
      <c r="K49" s="0" t="n">
        <f aca="false">H49-H48</f>
        <v>0</v>
      </c>
    </row>
    <row r="50" customFormat="false" ht="12" hidden="false" customHeight="false" outlineLevel="0" collapsed="false">
      <c r="A50" s="0" t="n">
        <v>49</v>
      </c>
      <c r="B50" s="0" t="n">
        <f aca="false">COUNTIF(Data!$P$2:$P$66, "&lt;"&amp;'Time to prediction (2)'!$A50)/COUNT(Data!$P$2:$P$66)</f>
        <v>0.689655172413793</v>
      </c>
      <c r="C50" s="0" t="n">
        <f aca="false">B50-B49</f>
        <v>0</v>
      </c>
      <c r="E50" s="0" t="n">
        <f aca="false">COUNTIFS(Data!$P$2:$P$66, "&lt;"&amp;'Time to prediction (2)'!$A50, Data!$D$2:$D$66, "AI")/COUNTIFS(Data!$P$2:$P$66, "&gt;0", Data!$D$2:$D$66, "AI")</f>
        <v>0.681818181818182</v>
      </c>
      <c r="G50" s="0" t="n">
        <f aca="false">COUNTIFS(Data!$P$2:$P$66, "&lt;"&amp;'Time to prediction (2)'!$A50, Data!$H$2:$H$66, "&lt;2000")/COUNTIFS(Data!$P$2:$P$66, "&gt;0", Data!$H$2:$H$66, "&lt;2000")</f>
        <v>0.777777777777778</v>
      </c>
      <c r="H50" s="0" t="n">
        <f aca="false">COUNTIFS(Data!$P$2:$P$66, "&lt;"&amp;'Time to prediction (2)'!$A50, Data!$H$2:$H$66, "&gt;1999")/COUNTIFS(Data!$P$2:$P$66, "&gt;0", Data!$H$2:$H$66, "&gt;1999")</f>
        <v>0.65</v>
      </c>
      <c r="I50" s="0" t="n">
        <f aca="false">ABS(G50-H50)</f>
        <v>0.127777777777778</v>
      </c>
      <c r="J50" s="0" t="n">
        <f aca="false">G50-G49</f>
        <v>0</v>
      </c>
      <c r="K50" s="0" t="n">
        <f aca="false">H50-H49</f>
        <v>0</v>
      </c>
    </row>
    <row r="51" customFormat="false" ht="12" hidden="false" customHeight="false" outlineLevel="0" collapsed="false">
      <c r="A51" s="0" t="n">
        <v>50</v>
      </c>
      <c r="B51" s="0" t="n">
        <f aca="false">COUNTIF(Data!$P$2:$P$66, "&lt;"&amp;'Time to prediction (2)'!$A51)/COUNT(Data!$P$2:$P$66)</f>
        <v>0.689655172413793</v>
      </c>
      <c r="C51" s="0" t="n">
        <f aca="false">B51-B50</f>
        <v>0</v>
      </c>
      <c r="E51" s="0" t="n">
        <f aca="false">COUNTIFS(Data!$P$2:$P$66, "&lt;"&amp;'Time to prediction (2)'!$A51, Data!$D$2:$D$66, "AI")/COUNTIFS(Data!$P$2:$P$66, "&gt;0", Data!$D$2:$D$66, "AI")</f>
        <v>0.681818181818182</v>
      </c>
      <c r="G51" s="0" t="n">
        <f aca="false">COUNTIFS(Data!$P$2:$P$66, "&lt;"&amp;'Time to prediction (2)'!$A51, Data!$H$2:$H$66, "&lt;2000")/COUNTIFS(Data!$P$2:$P$66, "&gt;0", Data!$H$2:$H$66, "&lt;2000")</f>
        <v>0.777777777777778</v>
      </c>
      <c r="H51" s="0" t="n">
        <f aca="false">COUNTIFS(Data!$P$2:$P$66, "&lt;"&amp;'Time to prediction (2)'!$A51, Data!$H$2:$H$66, "&gt;1999")/COUNTIFS(Data!$P$2:$P$66, "&gt;0", Data!$H$2:$H$66, "&gt;1999")</f>
        <v>0.65</v>
      </c>
      <c r="I51" s="0" t="n">
        <f aca="false">ABS(G51-H51)</f>
        <v>0.127777777777778</v>
      </c>
      <c r="J51" s="0" t="n">
        <f aca="false">G51-G50</f>
        <v>0</v>
      </c>
      <c r="K51" s="0" t="n">
        <f aca="false">H51-H50</f>
        <v>0</v>
      </c>
    </row>
    <row r="52" customFormat="false" ht="12" hidden="false" customHeight="false" outlineLevel="0" collapsed="false">
      <c r="A52" s="0" t="n">
        <v>51</v>
      </c>
      <c r="B52" s="0" t="n">
        <f aca="false">COUNTIF(Data!$P$2:$P$66, "&lt;"&amp;'Time to prediction (2)'!$A52)/COUNT(Data!$P$2:$P$66)</f>
        <v>0.724137931034483</v>
      </c>
      <c r="C52" s="0" t="n">
        <f aca="false">B52-B51</f>
        <v>0.0344827586206895</v>
      </c>
      <c r="E52" s="0" t="n">
        <f aca="false">COUNTIFS(Data!$P$2:$P$66, "&lt;"&amp;'Time to prediction (2)'!$A52, Data!$D$2:$D$66, "AI")/COUNTIFS(Data!$P$2:$P$66, "&gt;0", Data!$D$2:$D$66, "AI")</f>
        <v>0.727272727272727</v>
      </c>
      <c r="G52" s="0" t="n">
        <f aca="false">COUNTIFS(Data!$P$2:$P$66, "&lt;"&amp;'Time to prediction (2)'!$A52, Data!$H$2:$H$66, "&lt;2000")/COUNTIFS(Data!$P$2:$P$66, "&gt;0", Data!$H$2:$H$66, "&lt;2000")</f>
        <v>0.777777777777778</v>
      </c>
      <c r="H52" s="0" t="n">
        <f aca="false">COUNTIFS(Data!$P$2:$P$66, "&lt;"&amp;'Time to prediction (2)'!$A52, Data!$H$2:$H$66, "&gt;1999")/COUNTIFS(Data!$P$2:$P$66, "&gt;0", Data!$H$2:$H$66, "&gt;1999")</f>
        <v>0.7</v>
      </c>
      <c r="I52" s="0" t="n">
        <f aca="false">ABS(G52-H52)</f>
        <v>0.0777777777777779</v>
      </c>
      <c r="J52" s="0" t="n">
        <f aca="false">G52-G51</f>
        <v>0</v>
      </c>
      <c r="K52" s="0" t="n">
        <f aca="false">H52-H51</f>
        <v>0.05</v>
      </c>
    </row>
    <row r="53" customFormat="false" ht="12" hidden="false" customHeight="false" outlineLevel="0" collapsed="false">
      <c r="A53" s="0" t="n">
        <v>52</v>
      </c>
      <c r="B53" s="0" t="n">
        <f aca="false">COUNTIF(Data!$P$2:$P$66, "&lt;"&amp;'Time to prediction (2)'!$A53)/COUNT(Data!$P$2:$P$66)</f>
        <v>0.741379310344828</v>
      </c>
      <c r="C53" s="0" t="n">
        <f aca="false">B53-B52</f>
        <v>0.0172413793103449</v>
      </c>
      <c r="E53" s="0" t="n">
        <f aca="false">COUNTIFS(Data!$P$2:$P$66, "&lt;"&amp;'Time to prediction (2)'!$A53, Data!$D$2:$D$66, "AI")/COUNTIFS(Data!$P$2:$P$66, "&gt;0", Data!$D$2:$D$66, "AI")</f>
        <v>0.772727272727273</v>
      </c>
      <c r="G53" s="0" t="n">
        <f aca="false">COUNTIFS(Data!$P$2:$P$66, "&lt;"&amp;'Time to prediction (2)'!$A53, Data!$H$2:$H$66, "&lt;2000")/COUNTIFS(Data!$P$2:$P$66, "&gt;0", Data!$H$2:$H$66, "&lt;2000")</f>
        <v>0.777777777777778</v>
      </c>
      <c r="H53" s="0" t="n">
        <f aca="false">COUNTIFS(Data!$P$2:$P$66, "&lt;"&amp;'Time to prediction (2)'!$A53, Data!$H$2:$H$66, "&gt;1999")/COUNTIFS(Data!$P$2:$P$66, "&gt;0", Data!$H$2:$H$66, "&gt;1999")</f>
        <v>0.725</v>
      </c>
      <c r="I53" s="0" t="n">
        <f aca="false">ABS(G53-H53)</f>
        <v>0.0527777777777779</v>
      </c>
      <c r="J53" s="0" t="n">
        <f aca="false">G53-G52</f>
        <v>0</v>
      </c>
      <c r="K53" s="0" t="n">
        <f aca="false">H53-H52</f>
        <v>0.025</v>
      </c>
    </row>
    <row r="54" customFormat="false" ht="12" hidden="false" customHeight="false" outlineLevel="0" collapsed="false">
      <c r="A54" s="0" t="n">
        <v>53</v>
      </c>
      <c r="B54" s="0" t="n">
        <f aca="false">COUNTIF(Data!$P$2:$P$66, "&lt;"&amp;'Time to prediction (2)'!$A54)/COUNT(Data!$P$2:$P$66)</f>
        <v>0.741379310344828</v>
      </c>
      <c r="C54" s="0" t="n">
        <f aca="false">B54-B53</f>
        <v>0</v>
      </c>
      <c r="E54" s="0" t="n">
        <f aca="false">COUNTIFS(Data!$P$2:$P$66, "&lt;"&amp;'Time to prediction (2)'!$A54, Data!$D$2:$D$66, "AI")/COUNTIFS(Data!$P$2:$P$66, "&gt;0", Data!$D$2:$D$66, "AI")</f>
        <v>0.772727272727273</v>
      </c>
      <c r="G54" s="0" t="n">
        <f aca="false">COUNTIFS(Data!$P$2:$P$66, "&lt;"&amp;'Time to prediction (2)'!$A54, Data!$H$2:$H$66, "&lt;2000")/COUNTIFS(Data!$P$2:$P$66, "&gt;0", Data!$H$2:$H$66, "&lt;2000")</f>
        <v>0.777777777777778</v>
      </c>
      <c r="H54" s="0" t="n">
        <f aca="false">COUNTIFS(Data!$P$2:$P$66, "&lt;"&amp;'Time to prediction (2)'!$A54, Data!$H$2:$H$66, "&gt;1999")/COUNTIFS(Data!$P$2:$P$66, "&gt;0", Data!$H$2:$H$66, "&gt;1999")</f>
        <v>0.725</v>
      </c>
      <c r="I54" s="0" t="n">
        <f aca="false">ABS(G54-H54)</f>
        <v>0.0527777777777779</v>
      </c>
      <c r="J54" s="0" t="n">
        <f aca="false">G54-G53</f>
        <v>0</v>
      </c>
      <c r="K54" s="0" t="n">
        <f aca="false">H54-H53</f>
        <v>0</v>
      </c>
    </row>
    <row r="55" customFormat="false" ht="12" hidden="false" customHeight="false" outlineLevel="0" collapsed="false">
      <c r="A55" s="0" t="n">
        <v>54</v>
      </c>
      <c r="B55" s="0" t="n">
        <f aca="false">COUNTIF(Data!$P$2:$P$66, "&lt;"&amp;'Time to prediction (2)'!$A55)/COUNT(Data!$P$2:$P$66)</f>
        <v>0.741379310344828</v>
      </c>
      <c r="C55" s="0" t="n">
        <f aca="false">B55-B54</f>
        <v>0</v>
      </c>
      <c r="E55" s="0" t="n">
        <f aca="false">COUNTIFS(Data!$P$2:$P$66, "&lt;"&amp;'Time to prediction (2)'!$A55, Data!$D$2:$D$66, "AI")/COUNTIFS(Data!$P$2:$P$66, "&gt;0", Data!$D$2:$D$66, "AI")</f>
        <v>0.772727272727273</v>
      </c>
      <c r="G55" s="0" t="n">
        <f aca="false">COUNTIFS(Data!$P$2:$P$66, "&lt;"&amp;'Time to prediction (2)'!$A55, Data!$H$2:$H$66, "&lt;2000")/COUNTIFS(Data!$P$2:$P$66, "&gt;0", Data!$H$2:$H$66, "&lt;2000")</f>
        <v>0.777777777777778</v>
      </c>
      <c r="H55" s="0" t="n">
        <f aca="false">COUNTIFS(Data!$P$2:$P$66, "&lt;"&amp;'Time to prediction (2)'!$A55, Data!$H$2:$H$66, "&gt;1999")/COUNTIFS(Data!$P$2:$P$66, "&gt;0", Data!$H$2:$H$66, "&gt;1999")</f>
        <v>0.725</v>
      </c>
      <c r="I55" s="0" t="n">
        <f aca="false">ABS(G55-H55)</f>
        <v>0.0527777777777779</v>
      </c>
      <c r="J55" s="0" t="n">
        <f aca="false">G55-G54</f>
        <v>0</v>
      </c>
      <c r="K55" s="0" t="n">
        <f aca="false">H55-H54</f>
        <v>0</v>
      </c>
    </row>
    <row r="56" customFormat="false" ht="12" hidden="false" customHeight="false" outlineLevel="0" collapsed="false">
      <c r="A56" s="0" t="n">
        <v>55</v>
      </c>
      <c r="B56" s="0" t="n">
        <f aca="false">COUNTIF(Data!$P$2:$P$66, "&lt;"&amp;'Time to prediction (2)'!$A56)/COUNT(Data!$P$2:$P$66)</f>
        <v>0.741379310344828</v>
      </c>
      <c r="C56" s="0" t="n">
        <f aca="false">B56-B55</f>
        <v>0</v>
      </c>
      <c r="E56" s="0" t="n">
        <f aca="false">COUNTIFS(Data!$P$2:$P$66, "&lt;"&amp;'Time to prediction (2)'!$A56, Data!$D$2:$D$66, "AI")/COUNTIFS(Data!$P$2:$P$66, "&gt;0", Data!$D$2:$D$66, "AI")</f>
        <v>0.772727272727273</v>
      </c>
      <c r="G56" s="0" t="n">
        <f aca="false">COUNTIFS(Data!$P$2:$P$66, "&lt;"&amp;'Time to prediction (2)'!$A56, Data!$H$2:$H$66, "&lt;2000")/COUNTIFS(Data!$P$2:$P$66, "&gt;0", Data!$H$2:$H$66, "&lt;2000")</f>
        <v>0.777777777777778</v>
      </c>
      <c r="H56" s="0" t="n">
        <f aca="false">COUNTIFS(Data!$P$2:$P$66, "&lt;"&amp;'Time to prediction (2)'!$A56, Data!$H$2:$H$66, "&gt;1999")/COUNTIFS(Data!$P$2:$P$66, "&gt;0", Data!$H$2:$H$66, "&gt;1999")</f>
        <v>0.725</v>
      </c>
      <c r="I56" s="0" t="n">
        <f aca="false">ABS(G56-H56)</f>
        <v>0.0527777777777779</v>
      </c>
      <c r="J56" s="0" t="n">
        <f aca="false">G56-G55</f>
        <v>0</v>
      </c>
      <c r="K56" s="0" t="n">
        <f aca="false">H56-H55</f>
        <v>0</v>
      </c>
    </row>
    <row r="57" customFormat="false" ht="12" hidden="false" customHeight="false" outlineLevel="0" collapsed="false">
      <c r="A57" s="0" t="n">
        <v>56</v>
      </c>
      <c r="B57" s="0" t="n">
        <f aca="false">COUNTIF(Data!$P$2:$P$66, "&lt;"&amp;'Time to prediction (2)'!$A57)/COUNT(Data!$P$2:$P$66)</f>
        <v>0.758620689655172</v>
      </c>
      <c r="C57" s="0" t="n">
        <f aca="false">B57-B56</f>
        <v>0.0172413793103449</v>
      </c>
      <c r="E57" s="0" t="n">
        <f aca="false">COUNTIFS(Data!$P$2:$P$66, "&lt;"&amp;'Time to prediction (2)'!$A57, Data!$D$2:$D$66, "AI")/COUNTIFS(Data!$P$2:$P$66, "&gt;0", Data!$D$2:$D$66, "AI")</f>
        <v>0.772727272727273</v>
      </c>
      <c r="G57" s="0" t="n">
        <f aca="false">COUNTIFS(Data!$P$2:$P$66, "&lt;"&amp;'Time to prediction (2)'!$A57, Data!$H$2:$H$66, "&lt;2000")/COUNTIFS(Data!$P$2:$P$66, "&gt;0", Data!$H$2:$H$66, "&lt;2000")</f>
        <v>0.833333333333333</v>
      </c>
      <c r="H57" s="0" t="n">
        <f aca="false">COUNTIFS(Data!$P$2:$P$66, "&lt;"&amp;'Time to prediction (2)'!$A57, Data!$H$2:$H$66, "&gt;1999")/COUNTIFS(Data!$P$2:$P$66, "&gt;0", Data!$H$2:$H$66, "&gt;1999")</f>
        <v>0.725</v>
      </c>
      <c r="I57" s="0" t="n">
        <f aca="false">ABS(G57-H57)</f>
        <v>0.108333333333333</v>
      </c>
      <c r="J57" s="0" t="n">
        <f aca="false">G57-G56</f>
        <v>0.0555555555555554</v>
      </c>
      <c r="K57" s="0" t="n">
        <f aca="false">H57-H56</f>
        <v>0</v>
      </c>
    </row>
    <row r="58" customFormat="false" ht="12" hidden="false" customHeight="false" outlineLevel="0" collapsed="false">
      <c r="A58" s="0" t="n">
        <v>57</v>
      </c>
      <c r="B58" s="0" t="n">
        <f aca="false">COUNTIF(Data!$P$2:$P$66, "&lt;"&amp;'Time to prediction (2)'!$A58)/COUNT(Data!$P$2:$P$66)</f>
        <v>0.758620689655172</v>
      </c>
      <c r="C58" s="0" t="n">
        <f aca="false">B58-B57</f>
        <v>0</v>
      </c>
      <c r="E58" s="0" t="n">
        <f aca="false">COUNTIFS(Data!$P$2:$P$66, "&lt;"&amp;'Time to prediction (2)'!$A58, Data!$D$2:$D$66, "AI")/COUNTIFS(Data!$P$2:$P$66, "&gt;0", Data!$D$2:$D$66, "AI")</f>
        <v>0.772727272727273</v>
      </c>
      <c r="G58" s="0" t="n">
        <f aca="false">COUNTIFS(Data!$P$2:$P$66, "&lt;"&amp;'Time to prediction (2)'!$A58, Data!$H$2:$H$66, "&lt;2000")/COUNTIFS(Data!$P$2:$P$66, "&gt;0", Data!$H$2:$H$66, "&lt;2000")</f>
        <v>0.833333333333333</v>
      </c>
      <c r="H58" s="0" t="n">
        <f aca="false">COUNTIFS(Data!$P$2:$P$66, "&lt;"&amp;'Time to prediction (2)'!$A58, Data!$H$2:$H$66, "&gt;1999")/COUNTIFS(Data!$P$2:$P$66, "&gt;0", Data!$H$2:$H$66, "&gt;1999")</f>
        <v>0.725</v>
      </c>
      <c r="I58" s="0" t="n">
        <f aca="false">ABS(G58-H58)</f>
        <v>0.108333333333333</v>
      </c>
      <c r="J58" s="0" t="n">
        <f aca="false">G58-G57</f>
        <v>0</v>
      </c>
      <c r="K58" s="0" t="n">
        <f aca="false">H58-H57</f>
        <v>0</v>
      </c>
    </row>
    <row r="59" customFormat="false" ht="12" hidden="false" customHeight="false" outlineLevel="0" collapsed="false">
      <c r="A59" s="0" t="n">
        <v>58</v>
      </c>
      <c r="B59" s="0" t="n">
        <f aca="false">COUNTIF(Data!$P$2:$P$66, "&lt;"&amp;'Time to prediction (2)'!$A59)/COUNT(Data!$P$2:$P$66)</f>
        <v>0.758620689655172</v>
      </c>
      <c r="C59" s="0" t="n">
        <f aca="false">B59-B58</f>
        <v>0</v>
      </c>
      <c r="E59" s="0" t="n">
        <f aca="false">COUNTIFS(Data!$P$2:$P$66, "&lt;"&amp;'Time to prediction (2)'!$A59, Data!$D$2:$D$66, "AI")/COUNTIFS(Data!$P$2:$P$66, "&gt;0", Data!$D$2:$D$66, "AI")</f>
        <v>0.772727272727273</v>
      </c>
      <c r="G59" s="0" t="n">
        <f aca="false">COUNTIFS(Data!$P$2:$P$66, "&lt;"&amp;'Time to prediction (2)'!$A59, Data!$H$2:$H$66, "&lt;2000")/COUNTIFS(Data!$P$2:$P$66, "&gt;0", Data!$H$2:$H$66, "&lt;2000")</f>
        <v>0.833333333333333</v>
      </c>
      <c r="H59" s="0" t="n">
        <f aca="false">COUNTIFS(Data!$P$2:$P$66, "&lt;"&amp;'Time to prediction (2)'!$A59, Data!$H$2:$H$66, "&gt;1999")/COUNTIFS(Data!$P$2:$P$66, "&gt;0", Data!$H$2:$H$66, "&gt;1999")</f>
        <v>0.725</v>
      </c>
      <c r="I59" s="0" t="n">
        <f aca="false">ABS(G59-H59)</f>
        <v>0.108333333333333</v>
      </c>
      <c r="J59" s="0" t="n">
        <f aca="false">G59-G58</f>
        <v>0</v>
      </c>
      <c r="K59" s="0" t="n">
        <f aca="false">H59-H58</f>
        <v>0</v>
      </c>
    </row>
    <row r="60" customFormat="false" ht="12" hidden="false" customHeight="false" outlineLevel="0" collapsed="false">
      <c r="A60" s="0" t="n">
        <v>59</v>
      </c>
      <c r="B60" s="0" t="n">
        <f aca="false">COUNTIF(Data!$P$2:$P$66, "&lt;"&amp;'Time to prediction (2)'!$A60)/COUNT(Data!$P$2:$P$66)</f>
        <v>0.775862068965517</v>
      </c>
      <c r="C60" s="0" t="n">
        <f aca="false">B60-B59</f>
        <v>0.0172413793103446</v>
      </c>
      <c r="E60" s="0" t="n">
        <f aca="false">COUNTIFS(Data!$P$2:$P$66, "&lt;"&amp;'Time to prediction (2)'!$A60, Data!$D$2:$D$66, "AI")/COUNTIFS(Data!$P$2:$P$66, "&gt;0", Data!$D$2:$D$66, "AI")</f>
        <v>0.772727272727273</v>
      </c>
      <c r="G60" s="0" t="n">
        <f aca="false">COUNTIFS(Data!$P$2:$P$66, "&lt;"&amp;'Time to prediction (2)'!$A60, Data!$H$2:$H$66, "&lt;2000")/COUNTIFS(Data!$P$2:$P$66, "&gt;0", Data!$H$2:$H$66, "&lt;2000")</f>
        <v>0.833333333333333</v>
      </c>
      <c r="H60" s="0" t="n">
        <f aca="false">COUNTIFS(Data!$P$2:$P$66, "&lt;"&amp;'Time to prediction (2)'!$A60, Data!$H$2:$H$66, "&gt;1999")/COUNTIFS(Data!$P$2:$P$66, "&gt;0", Data!$H$2:$H$66, "&gt;1999")</f>
        <v>0.75</v>
      </c>
      <c r="I60" s="0" t="n">
        <f aca="false">ABS(G60-H60)</f>
        <v>0.0833333333333334</v>
      </c>
      <c r="J60" s="0" t="n">
        <f aca="false">G60-G59</f>
        <v>0</v>
      </c>
      <c r="K60" s="0" t="n">
        <f aca="false">H60-H59</f>
        <v>0.0249999999999999</v>
      </c>
    </row>
    <row r="61" customFormat="false" ht="12" hidden="false" customHeight="false" outlineLevel="0" collapsed="false">
      <c r="A61" s="0" t="n">
        <v>60</v>
      </c>
      <c r="B61" s="0" t="n">
        <f aca="false">COUNTIF(Data!$P$2:$P$66, "&lt;"&amp;'Time to prediction (2)'!$A61)/COUNT(Data!$P$2:$P$66)</f>
        <v>0.775862068965517</v>
      </c>
      <c r="C61" s="0" t="n">
        <f aca="false">B61-B60</f>
        <v>0</v>
      </c>
      <c r="E61" s="0" t="n">
        <f aca="false">COUNTIFS(Data!$P$2:$P$66, "&lt;"&amp;'Time to prediction (2)'!$A61, Data!$D$2:$D$66, "AI")/COUNTIFS(Data!$P$2:$P$66, "&gt;0", Data!$D$2:$D$66, "AI")</f>
        <v>0.772727272727273</v>
      </c>
      <c r="G61" s="0" t="n">
        <f aca="false">COUNTIFS(Data!$P$2:$P$66, "&lt;"&amp;'Time to prediction (2)'!$A61, Data!$H$2:$H$66, "&lt;2000")/COUNTIFS(Data!$P$2:$P$66, "&gt;0", Data!$H$2:$H$66, "&lt;2000")</f>
        <v>0.833333333333333</v>
      </c>
      <c r="H61" s="0" t="n">
        <f aca="false">COUNTIFS(Data!$P$2:$P$66, "&lt;"&amp;'Time to prediction (2)'!$A61, Data!$H$2:$H$66, "&gt;1999")/COUNTIFS(Data!$P$2:$P$66, "&gt;0", Data!$H$2:$H$66, "&gt;1999")</f>
        <v>0.75</v>
      </c>
      <c r="I61" s="0" t="n">
        <f aca="false">ABS(G61-H61)</f>
        <v>0.0833333333333334</v>
      </c>
      <c r="J61" s="0" t="n">
        <f aca="false">G61-G60</f>
        <v>0</v>
      </c>
      <c r="K61" s="0" t="n">
        <f aca="false">H61-H60</f>
        <v>0</v>
      </c>
    </row>
    <row r="62" customFormat="false" ht="12" hidden="false" customHeight="false" outlineLevel="0" collapsed="false">
      <c r="A62" s="0" t="n">
        <v>61</v>
      </c>
      <c r="B62" s="0" t="n">
        <f aca="false">COUNTIF(Data!$P$2:$P$66, "&lt;"&amp;'Time to prediction (2)'!$A62)/COUNT(Data!$P$2:$P$66)</f>
        <v>0.775862068965517</v>
      </c>
      <c r="C62" s="0" t="n">
        <f aca="false">B62-B61</f>
        <v>0</v>
      </c>
      <c r="E62" s="0" t="n">
        <f aca="false">COUNTIFS(Data!$P$2:$P$66, "&lt;"&amp;'Time to prediction (2)'!$A62, Data!$D$2:$D$66, "AI")/COUNTIFS(Data!$P$2:$P$66, "&gt;0", Data!$D$2:$D$66, "AI")</f>
        <v>0.772727272727273</v>
      </c>
      <c r="G62" s="0" t="n">
        <f aca="false">COUNTIFS(Data!$P$2:$P$66, "&lt;"&amp;'Time to prediction (2)'!$A62, Data!$H$2:$H$66, "&lt;2000")/COUNTIFS(Data!$P$2:$P$66, "&gt;0", Data!$H$2:$H$66, "&lt;2000")</f>
        <v>0.833333333333333</v>
      </c>
      <c r="H62" s="0" t="n">
        <f aca="false">COUNTIFS(Data!$P$2:$P$66, "&lt;"&amp;'Time to prediction (2)'!$A62, Data!$H$2:$H$66, "&gt;1999")/COUNTIFS(Data!$P$2:$P$66, "&gt;0", Data!$H$2:$H$66, "&gt;1999")</f>
        <v>0.75</v>
      </c>
      <c r="I62" s="0" t="n">
        <f aca="false">ABS(G62-H62)</f>
        <v>0.0833333333333334</v>
      </c>
      <c r="J62" s="0" t="n">
        <f aca="false">G62-G61</f>
        <v>0</v>
      </c>
      <c r="K62" s="0" t="n">
        <f aca="false">H62-H61</f>
        <v>0</v>
      </c>
    </row>
    <row r="63" customFormat="false" ht="12" hidden="false" customHeight="false" outlineLevel="0" collapsed="false">
      <c r="A63" s="0" t="n">
        <v>62</v>
      </c>
      <c r="B63" s="0" t="n">
        <f aca="false">COUNTIF(Data!$P$2:$P$66, "&lt;"&amp;'Time to prediction (2)'!$A63)/COUNT(Data!$P$2:$P$66)</f>
        <v>0.775862068965517</v>
      </c>
      <c r="C63" s="0" t="n">
        <f aca="false">B63-B62</f>
        <v>0</v>
      </c>
      <c r="E63" s="0" t="n">
        <f aca="false">COUNTIFS(Data!$P$2:$P$66, "&lt;"&amp;'Time to prediction (2)'!$A63, Data!$D$2:$D$66, "AI")/COUNTIFS(Data!$P$2:$P$66, "&gt;0", Data!$D$2:$D$66, "AI")</f>
        <v>0.772727272727273</v>
      </c>
      <c r="G63" s="0" t="n">
        <f aca="false">COUNTIFS(Data!$P$2:$P$66, "&lt;"&amp;'Time to prediction (2)'!$A63, Data!$H$2:$H$66, "&lt;2000")/COUNTIFS(Data!$P$2:$P$66, "&gt;0", Data!$H$2:$H$66, "&lt;2000")</f>
        <v>0.833333333333333</v>
      </c>
      <c r="H63" s="0" t="n">
        <f aca="false">COUNTIFS(Data!$P$2:$P$66, "&lt;"&amp;'Time to prediction (2)'!$A63, Data!$H$2:$H$66, "&gt;1999")/COUNTIFS(Data!$P$2:$P$66, "&gt;0", Data!$H$2:$H$66, "&gt;1999")</f>
        <v>0.75</v>
      </c>
      <c r="I63" s="0" t="n">
        <f aca="false">ABS(G63-H63)</f>
        <v>0.0833333333333334</v>
      </c>
      <c r="J63" s="0" t="n">
        <f aca="false">G63-G62</f>
        <v>0</v>
      </c>
      <c r="K63" s="0" t="n">
        <f aca="false">H63-H62</f>
        <v>0</v>
      </c>
    </row>
    <row r="64" customFormat="false" ht="12" hidden="false" customHeight="false" outlineLevel="0" collapsed="false">
      <c r="A64" s="0" t="n">
        <v>63</v>
      </c>
      <c r="B64" s="0" t="n">
        <f aca="false">COUNTIF(Data!$P$2:$P$66, "&lt;"&amp;'Time to prediction (2)'!$A64)/COUNT(Data!$P$2:$P$66)</f>
        <v>0.775862068965517</v>
      </c>
      <c r="C64" s="0" t="n">
        <f aca="false">B64-B63</f>
        <v>0</v>
      </c>
      <c r="E64" s="0" t="n">
        <f aca="false">COUNTIFS(Data!$P$2:$P$66, "&lt;"&amp;'Time to prediction (2)'!$A64, Data!$D$2:$D$66, "AI")/COUNTIFS(Data!$P$2:$P$66, "&gt;0", Data!$D$2:$D$66, "AI")</f>
        <v>0.772727272727273</v>
      </c>
      <c r="G64" s="0" t="n">
        <f aca="false">COUNTIFS(Data!$P$2:$P$66, "&lt;"&amp;'Time to prediction (2)'!$A64, Data!$H$2:$H$66, "&lt;2000")/COUNTIFS(Data!$P$2:$P$66, "&gt;0", Data!$H$2:$H$66, "&lt;2000")</f>
        <v>0.833333333333333</v>
      </c>
      <c r="H64" s="0" t="n">
        <f aca="false">COUNTIFS(Data!$P$2:$P$66, "&lt;"&amp;'Time to prediction (2)'!$A64, Data!$H$2:$H$66, "&gt;1999")/COUNTIFS(Data!$P$2:$P$66, "&gt;0", Data!$H$2:$H$66, "&gt;1999")</f>
        <v>0.75</v>
      </c>
      <c r="I64" s="0" t="n">
        <f aca="false">ABS(G64-H64)</f>
        <v>0.0833333333333334</v>
      </c>
      <c r="J64" s="0" t="n">
        <f aca="false">G64-G63</f>
        <v>0</v>
      </c>
      <c r="K64" s="0" t="n">
        <f aca="false">H64-H63</f>
        <v>0</v>
      </c>
    </row>
    <row r="65" customFormat="false" ht="12" hidden="false" customHeight="false" outlineLevel="0" collapsed="false">
      <c r="A65" s="0" t="n">
        <v>64</v>
      </c>
      <c r="B65" s="0" t="n">
        <f aca="false">COUNTIF(Data!$P$2:$P$66, "&lt;"&amp;'Time to prediction (2)'!$A65)/COUNT(Data!$P$2:$P$66)</f>
        <v>0.775862068965517</v>
      </c>
      <c r="C65" s="0" t="n">
        <f aca="false">B65-B64</f>
        <v>0</v>
      </c>
      <c r="E65" s="0" t="n">
        <f aca="false">COUNTIFS(Data!$P$2:$P$66, "&lt;"&amp;'Time to prediction (2)'!$A65, Data!$D$2:$D$66, "AI")/COUNTIFS(Data!$P$2:$P$66, "&gt;0", Data!$D$2:$D$66, "AI")</f>
        <v>0.772727272727273</v>
      </c>
      <c r="G65" s="0" t="n">
        <f aca="false">COUNTIFS(Data!$P$2:$P$66, "&lt;"&amp;'Time to prediction (2)'!$A65, Data!$H$2:$H$66, "&lt;2000")/COUNTIFS(Data!$P$2:$P$66, "&gt;0", Data!$H$2:$H$66, "&lt;2000")</f>
        <v>0.833333333333333</v>
      </c>
      <c r="H65" s="0" t="n">
        <f aca="false">COUNTIFS(Data!$P$2:$P$66, "&lt;"&amp;'Time to prediction (2)'!$A65, Data!$H$2:$H$66, "&gt;1999")/COUNTIFS(Data!$P$2:$P$66, "&gt;0", Data!$H$2:$H$66, "&gt;1999")</f>
        <v>0.75</v>
      </c>
      <c r="I65" s="0" t="n">
        <f aca="false">ABS(G65-H65)</f>
        <v>0.0833333333333334</v>
      </c>
      <c r="J65" s="0" t="n">
        <f aca="false">G65-G64</f>
        <v>0</v>
      </c>
      <c r="K65" s="0" t="n">
        <f aca="false">H65-H64</f>
        <v>0</v>
      </c>
    </row>
    <row r="66" customFormat="false" ht="12" hidden="false" customHeight="false" outlineLevel="0" collapsed="false">
      <c r="A66" s="0" t="n">
        <v>65</v>
      </c>
      <c r="B66" s="0" t="n">
        <f aca="false">COUNTIF(Data!$P$2:$P$66, "&lt;"&amp;'Time to prediction (2)'!$A66)/COUNT(Data!$P$2:$P$66)</f>
        <v>0.775862068965517</v>
      </c>
      <c r="C66" s="0" t="n">
        <f aca="false">B66-B65</f>
        <v>0</v>
      </c>
      <c r="E66" s="0" t="n">
        <f aca="false">COUNTIFS(Data!$P$2:$P$66, "&lt;"&amp;'Time to prediction (2)'!$A66, Data!$D$2:$D$66, "AI")/COUNTIFS(Data!$P$2:$P$66, "&gt;0", Data!$D$2:$D$66, "AI")</f>
        <v>0.772727272727273</v>
      </c>
      <c r="G66" s="0" t="n">
        <f aca="false">COUNTIFS(Data!$P$2:$P$66, "&lt;"&amp;'Time to prediction (2)'!$A66, Data!$H$2:$H$66, "&lt;2000")/COUNTIFS(Data!$P$2:$P$66, "&gt;0", Data!$H$2:$H$66, "&lt;2000")</f>
        <v>0.833333333333333</v>
      </c>
      <c r="H66" s="0" t="n">
        <f aca="false">COUNTIFS(Data!$P$2:$P$66, "&lt;"&amp;'Time to prediction (2)'!$A66, Data!$H$2:$H$66, "&gt;1999")/COUNTIFS(Data!$P$2:$P$66, "&gt;0", Data!$H$2:$H$66, "&gt;1999")</f>
        <v>0.75</v>
      </c>
      <c r="I66" s="0" t="n">
        <f aca="false">ABS(G66-H66)</f>
        <v>0.0833333333333334</v>
      </c>
      <c r="J66" s="0" t="n">
        <f aca="false">G66-G65</f>
        <v>0</v>
      </c>
      <c r="K66" s="0" t="n">
        <f aca="false">H66-H65</f>
        <v>0</v>
      </c>
    </row>
    <row r="67" customFormat="false" ht="12" hidden="false" customHeight="false" outlineLevel="0" collapsed="false">
      <c r="A67" s="0" t="n">
        <v>66</v>
      </c>
      <c r="B67" s="0" t="n">
        <f aca="false">COUNTIF(Data!$P$2:$P$66, "&lt;"&amp;'Time to prediction (2)'!$A67)/COUNT(Data!$P$2:$P$66)</f>
        <v>0.775862068965517</v>
      </c>
      <c r="C67" s="0" t="n">
        <f aca="false">B67-B66</f>
        <v>0</v>
      </c>
      <c r="E67" s="0" t="n">
        <f aca="false">COUNTIFS(Data!$P$2:$P$66, "&lt;"&amp;'Time to prediction (2)'!$A67, Data!$D$2:$D$66, "AI")/COUNTIFS(Data!$P$2:$P$66, "&gt;0", Data!$D$2:$D$66, "AI")</f>
        <v>0.772727272727273</v>
      </c>
      <c r="G67" s="0" t="n">
        <f aca="false">COUNTIFS(Data!$P$2:$P$66, "&lt;"&amp;'Time to prediction (2)'!$A67, Data!$H$2:$H$66, "&lt;2000")/COUNTIFS(Data!$P$2:$P$66, "&gt;0", Data!$H$2:$H$66, "&lt;2000")</f>
        <v>0.833333333333333</v>
      </c>
      <c r="H67" s="0" t="n">
        <f aca="false">COUNTIFS(Data!$P$2:$P$66, "&lt;"&amp;'Time to prediction (2)'!$A67, Data!$H$2:$H$66, "&gt;1999")/COUNTIFS(Data!$P$2:$P$66, "&gt;0", Data!$H$2:$H$66, "&gt;1999")</f>
        <v>0.75</v>
      </c>
      <c r="I67" s="0" t="n">
        <f aca="false">ABS(G67-H67)</f>
        <v>0.0833333333333334</v>
      </c>
      <c r="J67" s="0" t="n">
        <f aca="false">G67-G66</f>
        <v>0</v>
      </c>
      <c r="K67" s="0" t="n">
        <f aca="false">H67-H66</f>
        <v>0</v>
      </c>
    </row>
    <row r="68" customFormat="false" ht="12" hidden="false" customHeight="false" outlineLevel="0" collapsed="false">
      <c r="A68" s="0" t="n">
        <v>67</v>
      </c>
      <c r="B68" s="0" t="n">
        <f aca="false">COUNTIF(Data!$P$2:$P$66, "&lt;"&amp;'Time to prediction (2)'!$A68)/COUNT(Data!$P$2:$P$66)</f>
        <v>0.775862068965517</v>
      </c>
      <c r="C68" s="0" t="n">
        <f aca="false">B68-B67</f>
        <v>0</v>
      </c>
      <c r="E68" s="0" t="n">
        <f aca="false">COUNTIFS(Data!$P$2:$P$66, "&lt;"&amp;'Time to prediction (2)'!$A68, Data!$D$2:$D$66, "AI")/COUNTIFS(Data!$P$2:$P$66, "&gt;0", Data!$D$2:$D$66, "AI")</f>
        <v>0.772727272727273</v>
      </c>
      <c r="G68" s="0" t="n">
        <f aca="false">COUNTIFS(Data!$P$2:$P$66, "&lt;"&amp;'Time to prediction (2)'!$A68, Data!$H$2:$H$66, "&lt;2000")/COUNTIFS(Data!$P$2:$P$66, "&gt;0", Data!$H$2:$H$66, "&lt;2000")</f>
        <v>0.833333333333333</v>
      </c>
      <c r="H68" s="0" t="n">
        <f aca="false">COUNTIFS(Data!$P$2:$P$66, "&lt;"&amp;'Time to prediction (2)'!$A68, Data!$H$2:$H$66, "&gt;1999")/COUNTIFS(Data!$P$2:$P$66, "&gt;0", Data!$H$2:$H$66, "&gt;1999")</f>
        <v>0.75</v>
      </c>
      <c r="I68" s="0" t="n">
        <f aca="false">ABS(G68-H68)</f>
        <v>0.0833333333333334</v>
      </c>
      <c r="J68" s="0" t="n">
        <f aca="false">G68-G67</f>
        <v>0</v>
      </c>
      <c r="K68" s="0" t="n">
        <f aca="false">H68-H67</f>
        <v>0</v>
      </c>
    </row>
    <row r="69" customFormat="false" ht="12" hidden="false" customHeight="false" outlineLevel="0" collapsed="false">
      <c r="A69" s="0" t="n">
        <v>68</v>
      </c>
      <c r="B69" s="0" t="n">
        <f aca="false">COUNTIF(Data!$P$2:$P$66, "&lt;"&amp;'Time to prediction (2)'!$A69)/COUNT(Data!$P$2:$P$66)</f>
        <v>0.775862068965517</v>
      </c>
      <c r="C69" s="0" t="n">
        <f aca="false">B69-B68</f>
        <v>0</v>
      </c>
      <c r="E69" s="0" t="n">
        <f aca="false">COUNTIFS(Data!$P$2:$P$66, "&lt;"&amp;'Time to prediction (2)'!$A69, Data!$D$2:$D$66, "AI")/COUNTIFS(Data!$P$2:$P$66, "&gt;0", Data!$D$2:$D$66, "AI")</f>
        <v>0.772727272727273</v>
      </c>
      <c r="G69" s="0" t="n">
        <f aca="false">COUNTIFS(Data!$P$2:$P$66, "&lt;"&amp;'Time to prediction (2)'!$A69, Data!$H$2:$H$66, "&lt;2000")/COUNTIFS(Data!$P$2:$P$66, "&gt;0", Data!$H$2:$H$66, "&lt;2000")</f>
        <v>0.833333333333333</v>
      </c>
      <c r="H69" s="0" t="n">
        <f aca="false">COUNTIFS(Data!$P$2:$P$66, "&lt;"&amp;'Time to prediction (2)'!$A69, Data!$H$2:$H$66, "&gt;1999")/COUNTIFS(Data!$P$2:$P$66, "&gt;0", Data!$H$2:$H$66, "&gt;1999")</f>
        <v>0.75</v>
      </c>
      <c r="I69" s="0" t="n">
        <f aca="false">ABS(G69-H69)</f>
        <v>0.0833333333333334</v>
      </c>
      <c r="J69" s="0" t="n">
        <f aca="false">G69-G68</f>
        <v>0</v>
      </c>
      <c r="K69" s="0" t="n">
        <f aca="false">H69-H68</f>
        <v>0</v>
      </c>
    </row>
    <row r="70" customFormat="false" ht="12" hidden="false" customHeight="false" outlineLevel="0" collapsed="false">
      <c r="A70" s="0" t="n">
        <v>69</v>
      </c>
      <c r="B70" s="0" t="n">
        <f aca="false">COUNTIF(Data!$P$2:$P$66, "&lt;"&amp;'Time to prediction (2)'!$A70)/COUNT(Data!$P$2:$P$66)</f>
        <v>0.775862068965517</v>
      </c>
      <c r="C70" s="0" t="n">
        <f aca="false">B70-B69</f>
        <v>0</v>
      </c>
      <c r="E70" s="0" t="n">
        <f aca="false">COUNTIFS(Data!$P$2:$P$66, "&lt;"&amp;'Time to prediction (2)'!$A70, Data!$D$2:$D$66, "AI")/COUNTIFS(Data!$P$2:$P$66, "&gt;0", Data!$D$2:$D$66, "AI")</f>
        <v>0.772727272727273</v>
      </c>
      <c r="G70" s="0" t="n">
        <f aca="false">COUNTIFS(Data!$P$2:$P$66, "&lt;"&amp;'Time to prediction (2)'!$A70, Data!$H$2:$H$66, "&lt;2000")/COUNTIFS(Data!$P$2:$P$66, "&gt;0", Data!$H$2:$H$66, "&lt;2000")</f>
        <v>0.833333333333333</v>
      </c>
      <c r="H70" s="0" t="n">
        <f aca="false">COUNTIFS(Data!$P$2:$P$66, "&lt;"&amp;'Time to prediction (2)'!$A70, Data!$H$2:$H$66, "&gt;1999")/COUNTIFS(Data!$P$2:$P$66, "&gt;0", Data!$H$2:$H$66, "&gt;1999")</f>
        <v>0.75</v>
      </c>
      <c r="I70" s="0" t="n">
        <f aca="false">ABS(G70-H70)</f>
        <v>0.0833333333333334</v>
      </c>
      <c r="J70" s="0" t="n">
        <f aca="false">G70-G69</f>
        <v>0</v>
      </c>
      <c r="K70" s="0" t="n">
        <f aca="false">H70-H69</f>
        <v>0</v>
      </c>
    </row>
    <row r="71" customFormat="false" ht="12" hidden="false" customHeight="false" outlineLevel="0" collapsed="false">
      <c r="A71" s="0" t="n">
        <v>70</v>
      </c>
      <c r="B71" s="0" t="n">
        <f aca="false">COUNTIF(Data!$P$2:$P$66, "&lt;"&amp;'Time to prediction (2)'!$A71)/COUNT(Data!$P$2:$P$66)</f>
        <v>0.775862068965517</v>
      </c>
      <c r="C71" s="0" t="n">
        <f aca="false">B71-B70</f>
        <v>0</v>
      </c>
      <c r="E71" s="0" t="n">
        <f aca="false">COUNTIFS(Data!$P$2:$P$66, "&lt;"&amp;'Time to prediction (2)'!$A71, Data!$D$2:$D$66, "AI")/COUNTIFS(Data!$P$2:$P$66, "&gt;0", Data!$D$2:$D$66, "AI")</f>
        <v>0.772727272727273</v>
      </c>
      <c r="G71" s="0" t="n">
        <f aca="false">COUNTIFS(Data!$P$2:$P$66, "&lt;"&amp;'Time to prediction (2)'!$A71, Data!$H$2:$H$66, "&lt;2000")/COUNTIFS(Data!$P$2:$P$66, "&gt;0", Data!$H$2:$H$66, "&lt;2000")</f>
        <v>0.833333333333333</v>
      </c>
      <c r="H71" s="0" t="n">
        <f aca="false">COUNTIFS(Data!$P$2:$P$66, "&lt;"&amp;'Time to prediction (2)'!$A71, Data!$H$2:$H$66, "&gt;1999")/COUNTIFS(Data!$P$2:$P$66, "&gt;0", Data!$H$2:$H$66, "&gt;1999")</f>
        <v>0.75</v>
      </c>
      <c r="I71" s="0" t="n">
        <f aca="false">ABS(G71-H71)</f>
        <v>0.0833333333333334</v>
      </c>
      <c r="J71" s="0" t="n">
        <f aca="false">G71-G70</f>
        <v>0</v>
      </c>
      <c r="K71" s="0" t="n">
        <f aca="false">H71-H70</f>
        <v>0</v>
      </c>
    </row>
    <row r="72" customFormat="false" ht="12" hidden="false" customHeight="false" outlineLevel="0" collapsed="false">
      <c r="A72" s="0" t="n">
        <v>71</v>
      </c>
      <c r="B72" s="0" t="n">
        <f aca="false">COUNTIF(Data!$P$2:$P$66, "&lt;"&amp;'Time to prediction (2)'!$A72)/COUNT(Data!$P$2:$P$66)</f>
        <v>0.775862068965517</v>
      </c>
      <c r="C72" s="0" t="n">
        <f aca="false">B72-B71</f>
        <v>0</v>
      </c>
      <c r="E72" s="0" t="n">
        <f aca="false">COUNTIFS(Data!$P$2:$P$66, "&lt;"&amp;'Time to prediction (2)'!$A72, Data!$D$2:$D$66, "AI")/COUNTIFS(Data!$P$2:$P$66, "&gt;0", Data!$D$2:$D$66, "AI")</f>
        <v>0.772727272727273</v>
      </c>
      <c r="G72" s="0" t="n">
        <f aca="false">COUNTIFS(Data!$P$2:$P$66, "&lt;"&amp;'Time to prediction (2)'!$A72, Data!$H$2:$H$66, "&lt;2000")/COUNTIFS(Data!$P$2:$P$66, "&gt;0", Data!$H$2:$H$66, "&lt;2000")</f>
        <v>0.833333333333333</v>
      </c>
      <c r="H72" s="0" t="n">
        <f aca="false">COUNTIFS(Data!$P$2:$P$66, "&lt;"&amp;'Time to prediction (2)'!$A72, Data!$H$2:$H$66, "&gt;1999")/COUNTIFS(Data!$P$2:$P$66, "&gt;0", Data!$H$2:$H$66, "&gt;1999")</f>
        <v>0.75</v>
      </c>
      <c r="I72" s="0" t="n">
        <f aca="false">ABS(G72-H72)</f>
        <v>0.0833333333333334</v>
      </c>
      <c r="J72" s="0" t="n">
        <f aca="false">G72-G71</f>
        <v>0</v>
      </c>
      <c r="K72" s="0" t="n">
        <f aca="false">H72-H71</f>
        <v>0</v>
      </c>
    </row>
    <row r="73" customFormat="false" ht="12" hidden="false" customHeight="false" outlineLevel="0" collapsed="false">
      <c r="A73" s="0" t="n">
        <v>72</v>
      </c>
      <c r="B73" s="0" t="n">
        <f aca="false">COUNTIF(Data!$P$2:$P$66, "&lt;"&amp;'Time to prediction (2)'!$A73)/COUNT(Data!$P$2:$P$66)</f>
        <v>0.775862068965517</v>
      </c>
      <c r="C73" s="0" t="n">
        <f aca="false">B73-B72</f>
        <v>0</v>
      </c>
      <c r="E73" s="0" t="n">
        <f aca="false">COUNTIFS(Data!$P$2:$P$66, "&lt;"&amp;'Time to prediction (2)'!$A73, Data!$D$2:$D$66, "AI")/COUNTIFS(Data!$P$2:$P$66, "&gt;0", Data!$D$2:$D$66, "AI")</f>
        <v>0.772727272727273</v>
      </c>
      <c r="G73" s="0" t="n">
        <f aca="false">COUNTIFS(Data!$P$2:$P$66, "&lt;"&amp;'Time to prediction (2)'!$A73, Data!$H$2:$H$66, "&lt;2000")/COUNTIFS(Data!$P$2:$P$66, "&gt;0", Data!$H$2:$H$66, "&lt;2000")</f>
        <v>0.833333333333333</v>
      </c>
      <c r="H73" s="0" t="n">
        <f aca="false">COUNTIFS(Data!$P$2:$P$66, "&lt;"&amp;'Time to prediction (2)'!$A73, Data!$H$2:$H$66, "&gt;1999")/COUNTIFS(Data!$P$2:$P$66, "&gt;0", Data!$H$2:$H$66, "&gt;1999")</f>
        <v>0.75</v>
      </c>
      <c r="I73" s="0" t="n">
        <f aca="false">ABS(G73-H73)</f>
        <v>0.0833333333333334</v>
      </c>
      <c r="J73" s="0" t="n">
        <f aca="false">G73-G72</f>
        <v>0</v>
      </c>
      <c r="K73" s="0" t="n">
        <f aca="false">H73-H72</f>
        <v>0</v>
      </c>
    </row>
    <row r="74" customFormat="false" ht="12" hidden="false" customHeight="false" outlineLevel="0" collapsed="false">
      <c r="A74" s="0" t="n">
        <v>73</v>
      </c>
      <c r="B74" s="0" t="n">
        <f aca="false">COUNTIF(Data!$P$2:$P$66, "&lt;"&amp;'Time to prediction (2)'!$A74)/COUNT(Data!$P$2:$P$66)</f>
        <v>0.775862068965517</v>
      </c>
      <c r="C74" s="0" t="n">
        <f aca="false">B74-B73</f>
        <v>0</v>
      </c>
      <c r="E74" s="0" t="n">
        <f aca="false">COUNTIFS(Data!$P$2:$P$66, "&lt;"&amp;'Time to prediction (2)'!$A74, Data!$D$2:$D$66, "AI")/COUNTIFS(Data!$P$2:$P$66, "&gt;0", Data!$D$2:$D$66, "AI")</f>
        <v>0.772727272727273</v>
      </c>
      <c r="G74" s="0" t="n">
        <f aca="false">COUNTIFS(Data!$P$2:$P$66, "&lt;"&amp;'Time to prediction (2)'!$A74, Data!$H$2:$H$66, "&lt;2000")/COUNTIFS(Data!$P$2:$P$66, "&gt;0", Data!$H$2:$H$66, "&lt;2000")</f>
        <v>0.833333333333333</v>
      </c>
      <c r="H74" s="0" t="n">
        <f aca="false">COUNTIFS(Data!$P$2:$P$66, "&lt;"&amp;'Time to prediction (2)'!$A74, Data!$H$2:$H$66, "&gt;1999")/COUNTIFS(Data!$P$2:$P$66, "&gt;0", Data!$H$2:$H$66, "&gt;1999")</f>
        <v>0.75</v>
      </c>
      <c r="I74" s="0" t="n">
        <f aca="false">ABS(G74-H74)</f>
        <v>0.0833333333333334</v>
      </c>
      <c r="J74" s="0" t="n">
        <f aca="false">G74-G73</f>
        <v>0</v>
      </c>
      <c r="K74" s="0" t="n">
        <f aca="false">H74-H73</f>
        <v>0</v>
      </c>
    </row>
    <row r="75" customFormat="false" ht="12" hidden="false" customHeight="false" outlineLevel="0" collapsed="false">
      <c r="A75" s="0" t="n">
        <v>74</v>
      </c>
      <c r="B75" s="0" t="n">
        <f aca="false">COUNTIF(Data!$P$2:$P$66, "&lt;"&amp;'Time to prediction (2)'!$A75)/COUNT(Data!$P$2:$P$66)</f>
        <v>0.775862068965517</v>
      </c>
      <c r="C75" s="0" t="n">
        <f aca="false">B75-B74</f>
        <v>0</v>
      </c>
      <c r="E75" s="0" t="n">
        <f aca="false">COUNTIFS(Data!$P$2:$P$66, "&lt;"&amp;'Time to prediction (2)'!$A75, Data!$D$2:$D$66, "AI")/COUNTIFS(Data!$P$2:$P$66, "&gt;0", Data!$D$2:$D$66, "AI")</f>
        <v>0.772727272727273</v>
      </c>
      <c r="G75" s="0" t="n">
        <f aca="false">COUNTIFS(Data!$P$2:$P$66, "&lt;"&amp;'Time to prediction (2)'!$A75, Data!$H$2:$H$66, "&lt;2000")/COUNTIFS(Data!$P$2:$P$66, "&gt;0", Data!$H$2:$H$66, "&lt;2000")</f>
        <v>0.833333333333333</v>
      </c>
      <c r="H75" s="0" t="n">
        <f aca="false">COUNTIFS(Data!$P$2:$P$66, "&lt;"&amp;'Time to prediction (2)'!$A75, Data!$H$2:$H$66, "&gt;1999")/COUNTIFS(Data!$P$2:$P$66, "&gt;0", Data!$H$2:$H$66, "&gt;1999")</f>
        <v>0.75</v>
      </c>
      <c r="I75" s="0" t="n">
        <f aca="false">ABS(G75-H75)</f>
        <v>0.0833333333333334</v>
      </c>
      <c r="J75" s="0" t="n">
        <f aca="false">G75-G74</f>
        <v>0</v>
      </c>
      <c r="K75" s="0" t="n">
        <f aca="false">H75-H74</f>
        <v>0</v>
      </c>
    </row>
    <row r="76" customFormat="false" ht="12" hidden="false" customHeight="false" outlineLevel="0" collapsed="false">
      <c r="A76" s="0" t="n">
        <v>75</v>
      </c>
      <c r="B76" s="0" t="n">
        <f aca="false">COUNTIF(Data!$P$2:$P$66, "&lt;"&amp;'Time to prediction (2)'!$A76)/COUNT(Data!$P$2:$P$66)</f>
        <v>0.775862068965517</v>
      </c>
      <c r="C76" s="0" t="n">
        <f aca="false">B76-B75</f>
        <v>0</v>
      </c>
      <c r="E76" s="0" t="n">
        <f aca="false">COUNTIFS(Data!$P$2:$P$66, "&lt;"&amp;'Time to prediction (2)'!$A76, Data!$D$2:$D$66, "AI")/COUNTIFS(Data!$P$2:$P$66, "&gt;0", Data!$D$2:$D$66, "AI")</f>
        <v>0.772727272727273</v>
      </c>
      <c r="G76" s="0" t="n">
        <f aca="false">COUNTIFS(Data!$P$2:$P$66, "&lt;"&amp;'Time to prediction (2)'!$A76, Data!$H$2:$H$66, "&lt;2000")/COUNTIFS(Data!$P$2:$P$66, "&gt;0", Data!$H$2:$H$66, "&lt;2000")</f>
        <v>0.833333333333333</v>
      </c>
      <c r="H76" s="0" t="n">
        <f aca="false">COUNTIFS(Data!$P$2:$P$66, "&lt;"&amp;'Time to prediction (2)'!$A76, Data!$H$2:$H$66, "&gt;1999")/COUNTIFS(Data!$P$2:$P$66, "&gt;0", Data!$H$2:$H$66, "&gt;1999")</f>
        <v>0.75</v>
      </c>
      <c r="I76" s="0" t="n">
        <f aca="false">ABS(G76-H76)</f>
        <v>0.0833333333333334</v>
      </c>
      <c r="J76" s="0" t="n">
        <f aca="false">G76-G75</f>
        <v>0</v>
      </c>
      <c r="K76" s="0" t="n">
        <f aca="false">H76-H75</f>
        <v>0</v>
      </c>
    </row>
    <row r="77" customFormat="false" ht="12" hidden="false" customHeight="false" outlineLevel="0" collapsed="false">
      <c r="A77" s="0" t="n">
        <v>76</v>
      </c>
      <c r="B77" s="0" t="n">
        <f aca="false">COUNTIF(Data!$P$2:$P$66, "&lt;"&amp;'Time to prediction (2)'!$A77)/COUNT(Data!$P$2:$P$66)</f>
        <v>0.775862068965517</v>
      </c>
      <c r="C77" s="0" t="n">
        <f aca="false">B77-B76</f>
        <v>0</v>
      </c>
      <c r="E77" s="0" t="n">
        <f aca="false">COUNTIFS(Data!$P$2:$P$66, "&lt;"&amp;'Time to prediction (2)'!$A77, Data!$D$2:$D$66, "AI")/COUNTIFS(Data!$P$2:$P$66, "&gt;0", Data!$D$2:$D$66, "AI")</f>
        <v>0.772727272727273</v>
      </c>
      <c r="G77" s="0" t="n">
        <f aca="false">COUNTIFS(Data!$P$2:$P$66, "&lt;"&amp;'Time to prediction (2)'!$A77, Data!$H$2:$H$66, "&lt;2000")/COUNTIFS(Data!$P$2:$P$66, "&gt;0", Data!$H$2:$H$66, "&lt;2000")</f>
        <v>0.833333333333333</v>
      </c>
      <c r="H77" s="0" t="n">
        <f aca="false">COUNTIFS(Data!$P$2:$P$66, "&lt;"&amp;'Time to prediction (2)'!$A77, Data!$H$2:$H$66, "&gt;1999")/COUNTIFS(Data!$P$2:$P$66, "&gt;0", Data!$H$2:$H$66, "&gt;1999")</f>
        <v>0.75</v>
      </c>
      <c r="I77" s="0" t="n">
        <f aca="false">ABS(G77-H77)</f>
        <v>0.0833333333333334</v>
      </c>
      <c r="J77" s="0" t="n">
        <f aca="false">G77-G76</f>
        <v>0</v>
      </c>
      <c r="K77" s="0" t="n">
        <f aca="false">H77-H76</f>
        <v>0</v>
      </c>
    </row>
    <row r="78" customFormat="false" ht="12" hidden="false" customHeight="false" outlineLevel="0" collapsed="false">
      <c r="A78" s="0" t="n">
        <v>77</v>
      </c>
      <c r="B78" s="0" t="n">
        <f aca="false">COUNTIF(Data!$P$2:$P$66, "&lt;"&amp;'Time to prediction (2)'!$A78)/COUNT(Data!$P$2:$P$66)</f>
        <v>0.775862068965517</v>
      </c>
      <c r="C78" s="0" t="n">
        <f aca="false">B78-B77</f>
        <v>0</v>
      </c>
      <c r="E78" s="0" t="n">
        <f aca="false">COUNTIFS(Data!$P$2:$P$66, "&lt;"&amp;'Time to prediction (2)'!$A78, Data!$D$2:$D$66, "AI")/COUNTIFS(Data!$P$2:$P$66, "&gt;0", Data!$D$2:$D$66, "AI")</f>
        <v>0.772727272727273</v>
      </c>
      <c r="G78" s="0" t="n">
        <f aca="false">COUNTIFS(Data!$P$2:$P$66, "&lt;"&amp;'Time to prediction (2)'!$A78, Data!$H$2:$H$66, "&lt;2000")/COUNTIFS(Data!$P$2:$P$66, "&gt;0", Data!$H$2:$H$66, "&lt;2000")</f>
        <v>0.833333333333333</v>
      </c>
      <c r="H78" s="0" t="n">
        <f aca="false">COUNTIFS(Data!$P$2:$P$66, "&lt;"&amp;'Time to prediction (2)'!$A78, Data!$H$2:$H$66, "&gt;1999")/COUNTIFS(Data!$P$2:$P$66, "&gt;0", Data!$H$2:$H$66, "&gt;1999")</f>
        <v>0.75</v>
      </c>
      <c r="I78" s="0" t="n">
        <f aca="false">ABS(G78-H78)</f>
        <v>0.0833333333333334</v>
      </c>
      <c r="J78" s="0" t="n">
        <f aca="false">G78-G77</f>
        <v>0</v>
      </c>
      <c r="K78" s="0" t="n">
        <f aca="false">H78-H77</f>
        <v>0</v>
      </c>
    </row>
    <row r="79" customFormat="false" ht="12" hidden="false" customHeight="false" outlineLevel="0" collapsed="false">
      <c r="A79" s="0" t="n">
        <v>78</v>
      </c>
      <c r="B79" s="0" t="n">
        <f aca="false">COUNTIF(Data!$P$2:$P$66, "&lt;"&amp;'Time to prediction (2)'!$A79)/COUNT(Data!$P$2:$P$66)</f>
        <v>0.775862068965517</v>
      </c>
      <c r="C79" s="0" t="n">
        <f aca="false">B79-B78</f>
        <v>0</v>
      </c>
      <c r="E79" s="0" t="n">
        <f aca="false">COUNTIFS(Data!$P$2:$P$66, "&lt;"&amp;'Time to prediction (2)'!$A79, Data!$D$2:$D$66, "AI")/COUNTIFS(Data!$P$2:$P$66, "&gt;0", Data!$D$2:$D$66, "AI")</f>
        <v>0.772727272727273</v>
      </c>
      <c r="G79" s="0" t="n">
        <f aca="false">COUNTIFS(Data!$P$2:$P$66, "&lt;"&amp;'Time to prediction (2)'!$A79, Data!$H$2:$H$66, "&lt;2000")/COUNTIFS(Data!$P$2:$P$66, "&gt;0", Data!$H$2:$H$66, "&lt;2000")</f>
        <v>0.833333333333333</v>
      </c>
      <c r="H79" s="0" t="n">
        <f aca="false">COUNTIFS(Data!$P$2:$P$66, "&lt;"&amp;'Time to prediction (2)'!$A79, Data!$H$2:$H$66, "&gt;1999")/COUNTIFS(Data!$P$2:$P$66, "&gt;0", Data!$H$2:$H$66, "&gt;1999")</f>
        <v>0.75</v>
      </c>
      <c r="I79" s="0" t="n">
        <f aca="false">ABS(G79-H79)</f>
        <v>0.0833333333333334</v>
      </c>
      <c r="J79" s="0" t="n">
        <f aca="false">G79-G78</f>
        <v>0</v>
      </c>
      <c r="K79" s="0" t="n">
        <f aca="false">H79-H78</f>
        <v>0</v>
      </c>
    </row>
    <row r="80" customFormat="false" ht="12" hidden="false" customHeight="false" outlineLevel="0" collapsed="false">
      <c r="A80" s="0" t="n">
        <v>79</v>
      </c>
      <c r="B80" s="0" t="n">
        <f aca="false">COUNTIF(Data!$P$2:$P$66, "&lt;"&amp;'Time to prediction (2)'!$A80)/COUNT(Data!$P$2:$P$66)</f>
        <v>0.775862068965517</v>
      </c>
      <c r="C80" s="0" t="n">
        <f aca="false">B80-B79</f>
        <v>0</v>
      </c>
      <c r="E80" s="0" t="n">
        <f aca="false">COUNTIFS(Data!$P$2:$P$66, "&lt;"&amp;'Time to prediction (2)'!$A80, Data!$D$2:$D$66, "AI")/COUNTIFS(Data!$P$2:$P$66, "&gt;0", Data!$D$2:$D$66, "AI")</f>
        <v>0.772727272727273</v>
      </c>
      <c r="G80" s="0" t="n">
        <f aca="false">COUNTIFS(Data!$P$2:$P$66, "&lt;"&amp;'Time to prediction (2)'!$A80, Data!$H$2:$H$66, "&lt;2000")/COUNTIFS(Data!$P$2:$P$66, "&gt;0", Data!$H$2:$H$66, "&lt;2000")</f>
        <v>0.833333333333333</v>
      </c>
      <c r="H80" s="0" t="n">
        <f aca="false">COUNTIFS(Data!$P$2:$P$66, "&lt;"&amp;'Time to prediction (2)'!$A80, Data!$H$2:$H$66, "&gt;1999")/COUNTIFS(Data!$P$2:$P$66, "&gt;0", Data!$H$2:$H$66, "&gt;1999")</f>
        <v>0.75</v>
      </c>
      <c r="I80" s="0" t="n">
        <f aca="false">ABS(G80-H80)</f>
        <v>0.0833333333333334</v>
      </c>
      <c r="J80" s="0" t="n">
        <f aca="false">G80-G79</f>
        <v>0</v>
      </c>
      <c r="K80" s="0" t="n">
        <f aca="false">H80-H79</f>
        <v>0</v>
      </c>
    </row>
    <row r="81" customFormat="false" ht="12" hidden="false" customHeight="false" outlineLevel="0" collapsed="false">
      <c r="A81" s="0" t="n">
        <v>80</v>
      </c>
      <c r="B81" s="0" t="n">
        <f aca="false">COUNTIF(Data!$P$2:$P$66, "&lt;"&amp;'Time to prediction (2)'!$A81)/COUNT(Data!$P$2:$P$66)</f>
        <v>0.775862068965517</v>
      </c>
      <c r="C81" s="0" t="n">
        <f aca="false">B81-B80</f>
        <v>0</v>
      </c>
      <c r="E81" s="0" t="n">
        <f aca="false">COUNTIFS(Data!$P$2:$P$66, "&lt;"&amp;'Time to prediction (2)'!$A81, Data!$D$2:$D$66, "AI")/COUNTIFS(Data!$P$2:$P$66, "&gt;0", Data!$D$2:$D$66, "AI")</f>
        <v>0.772727272727273</v>
      </c>
      <c r="G81" s="0" t="n">
        <f aca="false">COUNTIFS(Data!$P$2:$P$66, "&lt;"&amp;'Time to prediction (2)'!$A81, Data!$H$2:$H$66, "&lt;2000")/COUNTIFS(Data!$P$2:$P$66, "&gt;0", Data!$H$2:$H$66, "&lt;2000")</f>
        <v>0.833333333333333</v>
      </c>
      <c r="H81" s="0" t="n">
        <f aca="false">COUNTIFS(Data!$P$2:$P$66, "&lt;"&amp;'Time to prediction (2)'!$A81, Data!$H$2:$H$66, "&gt;1999")/COUNTIFS(Data!$P$2:$P$66, "&gt;0", Data!$H$2:$H$66, "&gt;1999")</f>
        <v>0.75</v>
      </c>
      <c r="I81" s="0" t="n">
        <f aca="false">ABS(G81-H81)</f>
        <v>0.0833333333333334</v>
      </c>
      <c r="J81" s="0" t="n">
        <f aca="false">G81-G80</f>
        <v>0</v>
      </c>
      <c r="K81" s="0" t="n">
        <f aca="false">H81-H80</f>
        <v>0</v>
      </c>
    </row>
    <row r="82" customFormat="false" ht="12" hidden="false" customHeight="false" outlineLevel="0" collapsed="false">
      <c r="A82" s="0" t="n">
        <v>81</v>
      </c>
      <c r="B82" s="0" t="n">
        <f aca="false">COUNTIF(Data!$P$2:$P$66, "&lt;"&amp;'Time to prediction (2)'!$A82)/COUNT(Data!$P$2:$P$66)</f>
        <v>0.793103448275862</v>
      </c>
      <c r="C82" s="0" t="n">
        <f aca="false">B82-B81</f>
        <v>0.017241379310345</v>
      </c>
      <c r="E82" s="0" t="n">
        <f aca="false">COUNTIFS(Data!$P$2:$P$66, "&lt;"&amp;'Time to prediction (2)'!$A82, Data!$D$2:$D$66, "AI")/COUNTIFS(Data!$P$2:$P$66, "&gt;0", Data!$D$2:$D$66, "AI")</f>
        <v>0.818181818181818</v>
      </c>
      <c r="G82" s="0" t="n">
        <f aca="false">COUNTIFS(Data!$P$2:$P$66, "&lt;"&amp;'Time to prediction (2)'!$A82, Data!$H$2:$H$66, "&lt;2000")/COUNTIFS(Data!$P$2:$P$66, "&gt;0", Data!$H$2:$H$66, "&lt;2000")</f>
        <v>0.833333333333333</v>
      </c>
      <c r="H82" s="0" t="n">
        <f aca="false">COUNTIFS(Data!$P$2:$P$66, "&lt;"&amp;'Time to prediction (2)'!$A82, Data!$H$2:$H$66, "&gt;1999")/COUNTIFS(Data!$P$2:$P$66, "&gt;0", Data!$H$2:$H$66, "&gt;1999")</f>
        <v>0.775</v>
      </c>
      <c r="I82" s="0" t="n">
        <f aca="false">ABS(G82-H82)</f>
        <v>0.0583333333333334</v>
      </c>
      <c r="J82" s="0" t="n">
        <f aca="false">G82-G81</f>
        <v>0</v>
      </c>
      <c r="K82" s="0" t="n">
        <f aca="false">H82-H81</f>
        <v>0.025</v>
      </c>
    </row>
    <row r="83" customFormat="false" ht="12" hidden="false" customHeight="false" outlineLevel="0" collapsed="false">
      <c r="A83" s="0" t="n">
        <v>82</v>
      </c>
      <c r="B83" s="0" t="n">
        <f aca="false">COUNTIF(Data!$P$2:$P$66, "&lt;"&amp;'Time to prediction (2)'!$A83)/COUNT(Data!$P$2:$P$66)</f>
        <v>0.793103448275862</v>
      </c>
      <c r="C83" s="0" t="n">
        <f aca="false">B83-B82</f>
        <v>0</v>
      </c>
      <c r="E83" s="0" t="n">
        <f aca="false">COUNTIFS(Data!$P$2:$P$66, "&lt;"&amp;'Time to prediction (2)'!$A83, Data!$D$2:$D$66, "AI")/COUNTIFS(Data!$P$2:$P$66, "&gt;0", Data!$D$2:$D$66, "AI")</f>
        <v>0.818181818181818</v>
      </c>
      <c r="G83" s="0" t="n">
        <f aca="false">COUNTIFS(Data!$P$2:$P$66, "&lt;"&amp;'Time to prediction (2)'!$A83, Data!$H$2:$H$66, "&lt;2000")/COUNTIFS(Data!$P$2:$P$66, "&gt;0", Data!$H$2:$H$66, "&lt;2000")</f>
        <v>0.833333333333333</v>
      </c>
      <c r="H83" s="0" t="n">
        <f aca="false">COUNTIFS(Data!$P$2:$P$66, "&lt;"&amp;'Time to prediction (2)'!$A83, Data!$H$2:$H$66, "&gt;1999")/COUNTIFS(Data!$P$2:$P$66, "&gt;0", Data!$H$2:$H$66, "&gt;1999")</f>
        <v>0.775</v>
      </c>
      <c r="I83" s="0" t="n">
        <f aca="false">ABS(G83-H83)</f>
        <v>0.0583333333333334</v>
      </c>
      <c r="J83" s="0" t="n">
        <f aca="false">G83-G82</f>
        <v>0</v>
      </c>
      <c r="K83" s="0" t="n">
        <f aca="false">H83-H82</f>
        <v>0</v>
      </c>
    </row>
    <row r="84" customFormat="false" ht="12" hidden="false" customHeight="false" outlineLevel="0" collapsed="false">
      <c r="A84" s="0" t="n">
        <v>83</v>
      </c>
      <c r="B84" s="0" t="n">
        <f aca="false">COUNTIF(Data!$P$2:$P$66, "&lt;"&amp;'Time to prediction (2)'!$A84)/COUNT(Data!$P$2:$P$66)</f>
        <v>0.793103448275862</v>
      </c>
      <c r="C84" s="0" t="n">
        <f aca="false">B84-B83</f>
        <v>0</v>
      </c>
      <c r="E84" s="0" t="n">
        <f aca="false">COUNTIFS(Data!$P$2:$P$66, "&lt;"&amp;'Time to prediction (2)'!$A84, Data!$D$2:$D$66, "AI")/COUNTIFS(Data!$P$2:$P$66, "&gt;0", Data!$D$2:$D$66, "AI")</f>
        <v>0.818181818181818</v>
      </c>
      <c r="G84" s="0" t="n">
        <f aca="false">COUNTIFS(Data!$P$2:$P$66, "&lt;"&amp;'Time to prediction (2)'!$A84, Data!$H$2:$H$66, "&lt;2000")/COUNTIFS(Data!$P$2:$P$66, "&gt;0", Data!$H$2:$H$66, "&lt;2000")</f>
        <v>0.833333333333333</v>
      </c>
      <c r="H84" s="0" t="n">
        <f aca="false">COUNTIFS(Data!$P$2:$P$66, "&lt;"&amp;'Time to prediction (2)'!$A84, Data!$H$2:$H$66, "&gt;1999")/COUNTIFS(Data!$P$2:$P$66, "&gt;0", Data!$H$2:$H$66, "&gt;1999")</f>
        <v>0.775</v>
      </c>
      <c r="I84" s="0" t="n">
        <f aca="false">ABS(G84-H84)</f>
        <v>0.0583333333333334</v>
      </c>
      <c r="J84" s="0" t="n">
        <f aca="false">G84-G83</f>
        <v>0</v>
      </c>
      <c r="K84" s="0" t="n">
        <f aca="false">H84-H83</f>
        <v>0</v>
      </c>
    </row>
    <row r="85" customFormat="false" ht="12" hidden="false" customHeight="false" outlineLevel="0" collapsed="false">
      <c r="A85" s="0" t="n">
        <v>84</v>
      </c>
      <c r="B85" s="0" t="n">
        <f aca="false">COUNTIF(Data!$P$2:$P$66, "&lt;"&amp;'Time to prediction (2)'!$A85)/COUNT(Data!$P$2:$P$66)</f>
        <v>0.793103448275862</v>
      </c>
      <c r="C85" s="0" t="n">
        <f aca="false">B85-B84</f>
        <v>0</v>
      </c>
      <c r="E85" s="0" t="n">
        <f aca="false">COUNTIFS(Data!$P$2:$P$66, "&lt;"&amp;'Time to prediction (2)'!$A85, Data!$D$2:$D$66, "AI")/COUNTIFS(Data!$P$2:$P$66, "&gt;0", Data!$D$2:$D$66, "AI")</f>
        <v>0.818181818181818</v>
      </c>
      <c r="G85" s="0" t="n">
        <f aca="false">COUNTIFS(Data!$P$2:$P$66, "&lt;"&amp;'Time to prediction (2)'!$A85, Data!$H$2:$H$66, "&lt;2000")/COUNTIFS(Data!$P$2:$P$66, "&gt;0", Data!$H$2:$H$66, "&lt;2000")</f>
        <v>0.833333333333333</v>
      </c>
      <c r="H85" s="0" t="n">
        <f aca="false">COUNTIFS(Data!$P$2:$P$66, "&lt;"&amp;'Time to prediction (2)'!$A85, Data!$H$2:$H$66, "&gt;1999")/COUNTIFS(Data!$P$2:$P$66, "&gt;0", Data!$H$2:$H$66, "&gt;1999")</f>
        <v>0.775</v>
      </c>
      <c r="I85" s="0" t="n">
        <f aca="false">ABS(G85-H85)</f>
        <v>0.0583333333333334</v>
      </c>
      <c r="J85" s="0" t="n">
        <f aca="false">G85-G84</f>
        <v>0</v>
      </c>
      <c r="K85" s="0" t="n">
        <f aca="false">H85-H84</f>
        <v>0</v>
      </c>
    </row>
    <row r="86" customFormat="false" ht="12" hidden="false" customHeight="false" outlineLevel="0" collapsed="false">
      <c r="A86" s="0" t="n">
        <v>85</v>
      </c>
      <c r="B86" s="0" t="n">
        <f aca="false">COUNTIF(Data!$P$2:$P$66, "&lt;"&amp;'Time to prediction (2)'!$A86)/COUNT(Data!$P$2:$P$66)</f>
        <v>0.793103448275862</v>
      </c>
      <c r="C86" s="0" t="n">
        <f aca="false">B86-B85</f>
        <v>0</v>
      </c>
      <c r="E86" s="0" t="n">
        <f aca="false">COUNTIFS(Data!$P$2:$P$66, "&lt;"&amp;'Time to prediction (2)'!$A86, Data!$D$2:$D$66, "AI")/COUNTIFS(Data!$P$2:$P$66, "&gt;0", Data!$D$2:$D$66, "AI")</f>
        <v>0.818181818181818</v>
      </c>
      <c r="G86" s="0" t="n">
        <f aca="false">COUNTIFS(Data!$P$2:$P$66, "&lt;"&amp;'Time to prediction (2)'!$A86, Data!$H$2:$H$66, "&lt;2000")/COUNTIFS(Data!$P$2:$P$66, "&gt;0", Data!$H$2:$H$66, "&lt;2000")</f>
        <v>0.833333333333333</v>
      </c>
      <c r="H86" s="0" t="n">
        <f aca="false">COUNTIFS(Data!$P$2:$P$66, "&lt;"&amp;'Time to prediction (2)'!$A86, Data!$H$2:$H$66, "&gt;1999")/COUNTIFS(Data!$P$2:$P$66, "&gt;0", Data!$H$2:$H$66, "&gt;1999")</f>
        <v>0.775</v>
      </c>
      <c r="I86" s="0" t="n">
        <f aca="false">ABS(G86-H86)</f>
        <v>0.0583333333333334</v>
      </c>
      <c r="J86" s="0" t="n">
        <f aca="false">G86-G85</f>
        <v>0</v>
      </c>
      <c r="K86" s="0" t="n">
        <f aca="false">H86-H85</f>
        <v>0</v>
      </c>
    </row>
    <row r="87" customFormat="false" ht="12" hidden="false" customHeight="false" outlineLevel="0" collapsed="false">
      <c r="A87" s="0" t="n">
        <v>86</v>
      </c>
      <c r="B87" s="0" t="n">
        <f aca="false">COUNTIF(Data!$P$2:$P$66, "&lt;"&amp;'Time to prediction (2)'!$A87)/COUNT(Data!$P$2:$P$66)</f>
        <v>0.793103448275862</v>
      </c>
      <c r="C87" s="0" t="n">
        <f aca="false">B87-B86</f>
        <v>0</v>
      </c>
      <c r="E87" s="0" t="n">
        <f aca="false">COUNTIFS(Data!$P$2:$P$66, "&lt;"&amp;'Time to prediction (2)'!$A87, Data!$D$2:$D$66, "AI")/COUNTIFS(Data!$P$2:$P$66, "&gt;0", Data!$D$2:$D$66, "AI")</f>
        <v>0.818181818181818</v>
      </c>
      <c r="G87" s="0" t="n">
        <f aca="false">COUNTIFS(Data!$P$2:$P$66, "&lt;"&amp;'Time to prediction (2)'!$A87, Data!$H$2:$H$66, "&lt;2000")/COUNTIFS(Data!$P$2:$P$66, "&gt;0", Data!$H$2:$H$66, "&lt;2000")</f>
        <v>0.833333333333333</v>
      </c>
      <c r="H87" s="0" t="n">
        <f aca="false">COUNTIFS(Data!$P$2:$P$66, "&lt;"&amp;'Time to prediction (2)'!$A87, Data!$H$2:$H$66, "&gt;1999")/COUNTIFS(Data!$P$2:$P$66, "&gt;0", Data!$H$2:$H$66, "&gt;1999")</f>
        <v>0.775</v>
      </c>
      <c r="I87" s="0" t="n">
        <f aca="false">ABS(G87-H87)</f>
        <v>0.0583333333333334</v>
      </c>
      <c r="J87" s="0" t="n">
        <f aca="false">G87-G86</f>
        <v>0</v>
      </c>
      <c r="K87" s="0" t="n">
        <f aca="false">H87-H86</f>
        <v>0</v>
      </c>
    </row>
    <row r="88" customFormat="false" ht="12" hidden="false" customHeight="false" outlineLevel="0" collapsed="false">
      <c r="A88" s="0" t="n">
        <v>87</v>
      </c>
      <c r="B88" s="0" t="n">
        <f aca="false">COUNTIF(Data!$P$2:$P$66, "&lt;"&amp;'Time to prediction (2)'!$A88)/COUNT(Data!$P$2:$P$66)</f>
        <v>0.793103448275862</v>
      </c>
      <c r="C88" s="0" t="n">
        <f aca="false">B88-B87</f>
        <v>0</v>
      </c>
      <c r="E88" s="0" t="n">
        <f aca="false">COUNTIFS(Data!$P$2:$P$66, "&lt;"&amp;'Time to prediction (2)'!$A88, Data!$D$2:$D$66, "AI")/COUNTIFS(Data!$P$2:$P$66, "&gt;0", Data!$D$2:$D$66, "AI")</f>
        <v>0.818181818181818</v>
      </c>
      <c r="G88" s="0" t="n">
        <f aca="false">COUNTIFS(Data!$P$2:$P$66, "&lt;"&amp;'Time to prediction (2)'!$A88, Data!$H$2:$H$66, "&lt;2000")/COUNTIFS(Data!$P$2:$P$66, "&gt;0", Data!$H$2:$H$66, "&lt;2000")</f>
        <v>0.833333333333333</v>
      </c>
      <c r="H88" s="0" t="n">
        <f aca="false">COUNTIFS(Data!$P$2:$P$66, "&lt;"&amp;'Time to prediction (2)'!$A88, Data!$H$2:$H$66, "&gt;1999")/COUNTIFS(Data!$P$2:$P$66, "&gt;0", Data!$H$2:$H$66, "&gt;1999")</f>
        <v>0.775</v>
      </c>
      <c r="I88" s="0" t="n">
        <f aca="false">ABS(G88-H88)</f>
        <v>0.0583333333333334</v>
      </c>
      <c r="J88" s="0" t="n">
        <f aca="false">G88-G87</f>
        <v>0</v>
      </c>
      <c r="K88" s="0" t="n">
        <f aca="false">H88-H87</f>
        <v>0</v>
      </c>
    </row>
    <row r="89" customFormat="false" ht="12" hidden="false" customHeight="false" outlineLevel="0" collapsed="false">
      <c r="A89" s="0" t="n">
        <v>88</v>
      </c>
      <c r="B89" s="0" t="n">
        <f aca="false">COUNTIF(Data!$P$2:$P$66, "&lt;"&amp;'Time to prediction (2)'!$A89)/COUNT(Data!$P$2:$P$66)</f>
        <v>0.793103448275862</v>
      </c>
      <c r="C89" s="0" t="n">
        <f aca="false">B89-B88</f>
        <v>0</v>
      </c>
      <c r="E89" s="0" t="n">
        <f aca="false">COUNTIFS(Data!$P$2:$P$66, "&lt;"&amp;'Time to prediction (2)'!$A89, Data!$D$2:$D$66, "AI")/COUNTIFS(Data!$P$2:$P$66, "&gt;0", Data!$D$2:$D$66, "AI")</f>
        <v>0.818181818181818</v>
      </c>
      <c r="G89" s="0" t="n">
        <f aca="false">COUNTIFS(Data!$P$2:$P$66, "&lt;"&amp;'Time to prediction (2)'!$A89, Data!$H$2:$H$66, "&lt;2000")/COUNTIFS(Data!$P$2:$P$66, "&gt;0", Data!$H$2:$H$66, "&lt;2000")</f>
        <v>0.833333333333333</v>
      </c>
      <c r="H89" s="0" t="n">
        <f aca="false">COUNTIFS(Data!$P$2:$P$66, "&lt;"&amp;'Time to prediction (2)'!$A89, Data!$H$2:$H$66, "&gt;1999")/COUNTIFS(Data!$P$2:$P$66, "&gt;0", Data!$H$2:$H$66, "&gt;1999")</f>
        <v>0.775</v>
      </c>
      <c r="I89" s="0" t="n">
        <f aca="false">ABS(G89-H89)</f>
        <v>0.0583333333333334</v>
      </c>
      <c r="J89" s="0" t="n">
        <f aca="false">G89-G88</f>
        <v>0</v>
      </c>
      <c r="K89" s="0" t="n">
        <f aca="false">H89-H88</f>
        <v>0</v>
      </c>
    </row>
    <row r="90" customFormat="false" ht="12" hidden="false" customHeight="false" outlineLevel="0" collapsed="false">
      <c r="A90" s="0" t="n">
        <v>89</v>
      </c>
      <c r="B90" s="0" t="n">
        <f aca="false">COUNTIF(Data!$P$2:$P$66, "&lt;"&amp;'Time to prediction (2)'!$A90)/COUNT(Data!$P$2:$P$66)</f>
        <v>0.793103448275862</v>
      </c>
      <c r="C90" s="0" t="n">
        <f aca="false">B90-B89</f>
        <v>0</v>
      </c>
      <c r="E90" s="0" t="n">
        <f aca="false">COUNTIFS(Data!$P$2:$P$66, "&lt;"&amp;'Time to prediction (2)'!$A90, Data!$D$2:$D$66, "AI")/COUNTIFS(Data!$P$2:$P$66, "&gt;0", Data!$D$2:$D$66, "AI")</f>
        <v>0.818181818181818</v>
      </c>
      <c r="G90" s="0" t="n">
        <f aca="false">COUNTIFS(Data!$P$2:$P$66, "&lt;"&amp;'Time to prediction (2)'!$A90, Data!$H$2:$H$66, "&lt;2000")/COUNTIFS(Data!$P$2:$P$66, "&gt;0", Data!$H$2:$H$66, "&lt;2000")</f>
        <v>0.833333333333333</v>
      </c>
      <c r="H90" s="0" t="n">
        <f aca="false">COUNTIFS(Data!$P$2:$P$66, "&lt;"&amp;'Time to prediction (2)'!$A90, Data!$H$2:$H$66, "&gt;1999")/COUNTIFS(Data!$P$2:$P$66, "&gt;0", Data!$H$2:$H$66, "&gt;1999")</f>
        <v>0.775</v>
      </c>
      <c r="I90" s="0" t="n">
        <f aca="false">ABS(G90-H90)</f>
        <v>0.0583333333333334</v>
      </c>
      <c r="J90" s="0" t="n">
        <f aca="false">G90-G89</f>
        <v>0</v>
      </c>
      <c r="K90" s="0" t="n">
        <f aca="false">H90-H89</f>
        <v>0</v>
      </c>
    </row>
    <row r="91" customFormat="false" ht="12" hidden="false" customHeight="false" outlineLevel="0" collapsed="false">
      <c r="A91" s="0" t="n">
        <v>90</v>
      </c>
      <c r="B91" s="0" t="n">
        <f aca="false">COUNTIF(Data!$P$2:$P$66, "&lt;"&amp;'Time to prediction (2)'!$A91)/COUNT(Data!$P$2:$P$66)</f>
        <v>0.793103448275862</v>
      </c>
      <c r="C91" s="0" t="n">
        <f aca="false">B91-B90</f>
        <v>0</v>
      </c>
      <c r="E91" s="0" t="n">
        <f aca="false">COUNTIFS(Data!$P$2:$P$66, "&lt;"&amp;'Time to prediction (2)'!$A91, Data!$D$2:$D$66, "AI")/COUNTIFS(Data!$P$2:$P$66, "&gt;0", Data!$D$2:$D$66, "AI")</f>
        <v>0.818181818181818</v>
      </c>
      <c r="G91" s="0" t="n">
        <f aca="false">COUNTIFS(Data!$P$2:$P$66, "&lt;"&amp;'Time to prediction (2)'!$A91, Data!$H$2:$H$66, "&lt;2000")/COUNTIFS(Data!$P$2:$P$66, "&gt;0", Data!$H$2:$H$66, "&lt;2000")</f>
        <v>0.833333333333333</v>
      </c>
      <c r="H91" s="0" t="n">
        <f aca="false">COUNTIFS(Data!$P$2:$P$66, "&lt;"&amp;'Time to prediction (2)'!$A91, Data!$H$2:$H$66, "&gt;1999")/COUNTIFS(Data!$P$2:$P$66, "&gt;0", Data!$H$2:$H$66, "&gt;1999")</f>
        <v>0.775</v>
      </c>
      <c r="I91" s="0" t="n">
        <f aca="false">ABS(G91-H91)</f>
        <v>0.0583333333333334</v>
      </c>
      <c r="J91" s="0" t="n">
        <f aca="false">G91-G90</f>
        <v>0</v>
      </c>
      <c r="K91" s="0" t="n">
        <f aca="false">H91-H90</f>
        <v>0</v>
      </c>
    </row>
    <row r="92" customFormat="false" ht="12" hidden="false" customHeight="false" outlineLevel="0" collapsed="false">
      <c r="A92" s="0" t="n">
        <v>91</v>
      </c>
      <c r="B92" s="0" t="n">
        <f aca="false">COUNTIF(Data!$P$2:$P$66, "&lt;"&amp;'Time to prediction (2)'!$A92)/COUNT(Data!$P$2:$P$66)</f>
        <v>0.793103448275862</v>
      </c>
      <c r="C92" s="0" t="n">
        <f aca="false">B92-B91</f>
        <v>0</v>
      </c>
      <c r="E92" s="0" t="n">
        <f aca="false">COUNTIFS(Data!$P$2:$P$66, "&lt;"&amp;'Time to prediction (2)'!$A92, Data!$D$2:$D$66, "AI")/COUNTIFS(Data!$P$2:$P$66, "&gt;0", Data!$D$2:$D$66, "AI")</f>
        <v>0.818181818181818</v>
      </c>
      <c r="G92" s="0" t="n">
        <f aca="false">COUNTIFS(Data!$P$2:$P$66, "&lt;"&amp;'Time to prediction (2)'!$A92, Data!$H$2:$H$66, "&lt;2000")/COUNTIFS(Data!$P$2:$P$66, "&gt;0", Data!$H$2:$H$66, "&lt;2000")</f>
        <v>0.833333333333333</v>
      </c>
      <c r="H92" s="0" t="n">
        <f aca="false">COUNTIFS(Data!$P$2:$P$66, "&lt;"&amp;'Time to prediction (2)'!$A92, Data!$H$2:$H$66, "&gt;1999")/COUNTIFS(Data!$P$2:$P$66, "&gt;0", Data!$H$2:$H$66, "&gt;1999")</f>
        <v>0.775</v>
      </c>
      <c r="I92" s="0" t="n">
        <f aca="false">ABS(G92-H92)</f>
        <v>0.0583333333333334</v>
      </c>
      <c r="J92" s="0" t="n">
        <f aca="false">G92-G91</f>
        <v>0</v>
      </c>
      <c r="K92" s="0" t="n">
        <f aca="false">H92-H91</f>
        <v>0</v>
      </c>
    </row>
    <row r="93" customFormat="false" ht="12" hidden="false" customHeight="false" outlineLevel="0" collapsed="false">
      <c r="A93" s="0" t="n">
        <v>92</v>
      </c>
      <c r="B93" s="0" t="n">
        <f aca="false">COUNTIF(Data!$P$2:$P$66, "&lt;"&amp;'Time to prediction (2)'!$A93)/COUNT(Data!$P$2:$P$66)</f>
        <v>0.793103448275862</v>
      </c>
      <c r="C93" s="0" t="n">
        <f aca="false">B93-B92</f>
        <v>0</v>
      </c>
      <c r="E93" s="0" t="n">
        <f aca="false">COUNTIFS(Data!$P$2:$P$66, "&lt;"&amp;'Time to prediction (2)'!$A93, Data!$D$2:$D$66, "AI")/COUNTIFS(Data!$P$2:$P$66, "&gt;0", Data!$D$2:$D$66, "AI")</f>
        <v>0.818181818181818</v>
      </c>
      <c r="G93" s="0" t="n">
        <f aca="false">COUNTIFS(Data!$P$2:$P$66, "&lt;"&amp;'Time to prediction (2)'!$A93, Data!$H$2:$H$66, "&lt;2000")/COUNTIFS(Data!$P$2:$P$66, "&gt;0", Data!$H$2:$H$66, "&lt;2000")</f>
        <v>0.833333333333333</v>
      </c>
      <c r="H93" s="0" t="n">
        <f aca="false">COUNTIFS(Data!$P$2:$P$66, "&lt;"&amp;'Time to prediction (2)'!$A93, Data!$H$2:$H$66, "&gt;1999")/COUNTIFS(Data!$P$2:$P$66, "&gt;0", Data!$H$2:$H$66, "&gt;1999")</f>
        <v>0.775</v>
      </c>
      <c r="I93" s="0" t="n">
        <f aca="false">ABS(G93-H93)</f>
        <v>0.0583333333333334</v>
      </c>
      <c r="J93" s="0" t="n">
        <f aca="false">G93-G92</f>
        <v>0</v>
      </c>
      <c r="K93" s="0" t="n">
        <f aca="false">H93-H92</f>
        <v>0</v>
      </c>
    </row>
    <row r="94" customFormat="false" ht="12" hidden="false" customHeight="false" outlineLevel="0" collapsed="false">
      <c r="A94" s="0" t="n">
        <v>93</v>
      </c>
      <c r="B94" s="0" t="n">
        <f aca="false">COUNTIF(Data!$P$2:$P$66, "&lt;"&amp;'Time to prediction (2)'!$A94)/COUNT(Data!$P$2:$P$66)</f>
        <v>0.793103448275862</v>
      </c>
      <c r="C94" s="0" t="n">
        <f aca="false">B94-B93</f>
        <v>0</v>
      </c>
      <c r="E94" s="0" t="n">
        <f aca="false">COUNTIFS(Data!$P$2:$P$66, "&lt;"&amp;'Time to prediction (2)'!$A94, Data!$D$2:$D$66, "AI")/COUNTIFS(Data!$P$2:$P$66, "&gt;0", Data!$D$2:$D$66, "AI")</f>
        <v>0.818181818181818</v>
      </c>
      <c r="G94" s="0" t="n">
        <f aca="false">COUNTIFS(Data!$P$2:$P$66, "&lt;"&amp;'Time to prediction (2)'!$A94, Data!$H$2:$H$66, "&lt;2000")/COUNTIFS(Data!$P$2:$P$66, "&gt;0", Data!$H$2:$H$66, "&lt;2000")</f>
        <v>0.833333333333333</v>
      </c>
      <c r="H94" s="0" t="n">
        <f aca="false">COUNTIFS(Data!$P$2:$P$66, "&lt;"&amp;'Time to prediction (2)'!$A94, Data!$H$2:$H$66, "&gt;1999")/COUNTIFS(Data!$P$2:$P$66, "&gt;0", Data!$H$2:$H$66, "&gt;1999")</f>
        <v>0.775</v>
      </c>
      <c r="I94" s="0" t="n">
        <f aca="false">ABS(G94-H94)</f>
        <v>0.0583333333333334</v>
      </c>
      <c r="J94" s="0" t="n">
        <f aca="false">G94-G93</f>
        <v>0</v>
      </c>
      <c r="K94" s="0" t="n">
        <f aca="false">H94-H93</f>
        <v>0</v>
      </c>
    </row>
    <row r="95" customFormat="false" ht="12" hidden="false" customHeight="false" outlineLevel="0" collapsed="false">
      <c r="A95" s="0" t="n">
        <v>94</v>
      </c>
      <c r="B95" s="0" t="n">
        <f aca="false">COUNTIF(Data!$P$2:$P$66, "&lt;"&amp;'Time to prediction (2)'!$A95)/COUNT(Data!$P$2:$P$66)</f>
        <v>0.810344827586207</v>
      </c>
      <c r="C95" s="0" t="n">
        <f aca="false">B95-B94</f>
        <v>0.0172413793103446</v>
      </c>
      <c r="E95" s="0" t="n">
        <f aca="false">COUNTIFS(Data!$P$2:$P$66, "&lt;"&amp;'Time to prediction (2)'!$A95, Data!$D$2:$D$66, "AI")/COUNTIFS(Data!$P$2:$P$66, "&gt;0", Data!$D$2:$D$66, "AI")</f>
        <v>0.863636363636364</v>
      </c>
      <c r="G95" s="0" t="n">
        <f aca="false">COUNTIFS(Data!$P$2:$P$66, "&lt;"&amp;'Time to prediction (2)'!$A95, Data!$H$2:$H$66, "&lt;2000")/COUNTIFS(Data!$P$2:$P$66, "&gt;0", Data!$H$2:$H$66, "&lt;2000")</f>
        <v>0.833333333333333</v>
      </c>
      <c r="H95" s="0" t="n">
        <f aca="false">COUNTIFS(Data!$P$2:$P$66, "&lt;"&amp;'Time to prediction (2)'!$A95, Data!$H$2:$H$66, "&gt;1999")/COUNTIFS(Data!$P$2:$P$66, "&gt;0", Data!$H$2:$H$66, "&gt;1999")</f>
        <v>0.8</v>
      </c>
      <c r="I95" s="0" t="n">
        <f aca="false">ABS(G95-H95)</f>
        <v>0.0333333333333333</v>
      </c>
      <c r="J95" s="0" t="n">
        <f aca="false">G95-G94</f>
        <v>0</v>
      </c>
      <c r="K95" s="0" t="n">
        <f aca="false">H95-H94</f>
        <v>0.025</v>
      </c>
    </row>
    <row r="96" customFormat="false" ht="12" hidden="false" customHeight="false" outlineLevel="0" collapsed="false">
      <c r="A96" s="0" t="n">
        <v>95</v>
      </c>
      <c r="B96" s="0" t="n">
        <f aca="false">COUNTIF(Data!$P$2:$P$66, "&lt;"&amp;'Time to prediction (2)'!$A96)/COUNT(Data!$P$2:$P$66)</f>
        <v>0.827586206896552</v>
      </c>
      <c r="C96" s="0" t="n">
        <f aca="false">B96-B95</f>
        <v>0.017241379310345</v>
      </c>
      <c r="E96" s="0" t="n">
        <f aca="false">COUNTIFS(Data!$P$2:$P$66, "&lt;"&amp;'Time to prediction (2)'!$A96, Data!$D$2:$D$66, "AI")/COUNTIFS(Data!$P$2:$P$66, "&gt;0", Data!$D$2:$D$66, "AI")</f>
        <v>0.863636363636364</v>
      </c>
      <c r="G96" s="0" t="n">
        <f aca="false">COUNTIFS(Data!$P$2:$P$66, "&lt;"&amp;'Time to prediction (2)'!$A96, Data!$H$2:$H$66, "&lt;2000")/COUNTIFS(Data!$P$2:$P$66, "&gt;0", Data!$H$2:$H$66, "&lt;2000")</f>
        <v>0.833333333333333</v>
      </c>
      <c r="H96" s="0" t="n">
        <f aca="false">COUNTIFS(Data!$P$2:$P$66, "&lt;"&amp;'Time to prediction (2)'!$A96, Data!$H$2:$H$66, "&gt;1999")/COUNTIFS(Data!$P$2:$P$66, "&gt;0", Data!$H$2:$H$66, "&gt;1999")</f>
        <v>0.825</v>
      </c>
      <c r="I96" s="0" t="n">
        <f aca="false">ABS(G96-H96)</f>
        <v>0.00833333333333353</v>
      </c>
      <c r="J96" s="0" t="n">
        <f aca="false">G96-G95</f>
        <v>0</v>
      </c>
      <c r="K96" s="0" t="n">
        <f aca="false">H96-H95</f>
        <v>0.0249999999999998</v>
      </c>
    </row>
    <row r="97" customFormat="false" ht="12" hidden="false" customHeight="false" outlineLevel="0" collapsed="false">
      <c r="A97" s="0" t="n">
        <v>96</v>
      </c>
      <c r="B97" s="0" t="n">
        <f aca="false">COUNTIF(Data!$P$2:$P$66, "&lt;"&amp;'Time to prediction (2)'!$A97)/COUNT(Data!$P$2:$P$66)</f>
        <v>0.827586206896552</v>
      </c>
      <c r="C97" s="0" t="n">
        <f aca="false">B97-B96</f>
        <v>0</v>
      </c>
      <c r="E97" s="0" t="n">
        <f aca="false">COUNTIFS(Data!$P$2:$P$66, "&lt;"&amp;'Time to prediction (2)'!$A97, Data!$D$2:$D$66, "AI")/COUNTIFS(Data!$P$2:$P$66, "&gt;0", Data!$D$2:$D$66, "AI")</f>
        <v>0.863636363636364</v>
      </c>
      <c r="G97" s="0" t="n">
        <f aca="false">COUNTIFS(Data!$P$2:$P$66, "&lt;"&amp;'Time to prediction (2)'!$A97, Data!$H$2:$H$66, "&lt;2000")/COUNTIFS(Data!$P$2:$P$66, "&gt;0", Data!$H$2:$H$66, "&lt;2000")</f>
        <v>0.833333333333333</v>
      </c>
      <c r="H97" s="0" t="n">
        <f aca="false">COUNTIFS(Data!$P$2:$P$66, "&lt;"&amp;'Time to prediction (2)'!$A97, Data!$H$2:$H$66, "&gt;1999")/COUNTIFS(Data!$P$2:$P$66, "&gt;0", Data!$H$2:$H$66, "&gt;1999")</f>
        <v>0.825</v>
      </c>
      <c r="I97" s="0" t="n">
        <f aca="false">ABS(G97-H97)</f>
        <v>0.00833333333333353</v>
      </c>
      <c r="J97" s="0" t="n">
        <f aca="false">G97-G96</f>
        <v>0</v>
      </c>
      <c r="K97" s="0" t="n">
        <f aca="false">H97-H96</f>
        <v>0</v>
      </c>
    </row>
    <row r="98" customFormat="false" ht="12" hidden="false" customHeight="false" outlineLevel="0" collapsed="false">
      <c r="A98" s="0" t="n">
        <v>97</v>
      </c>
      <c r="B98" s="0" t="n">
        <f aca="false">COUNTIF(Data!$P$2:$P$66, "&lt;"&amp;'Time to prediction (2)'!$A98)/COUNT(Data!$P$2:$P$66)</f>
        <v>0.827586206896552</v>
      </c>
      <c r="C98" s="0" t="n">
        <f aca="false">B98-B97</f>
        <v>0</v>
      </c>
      <c r="E98" s="0" t="n">
        <f aca="false">COUNTIFS(Data!$P$2:$P$66, "&lt;"&amp;'Time to prediction (2)'!$A98, Data!$D$2:$D$66, "AI")/COUNTIFS(Data!$P$2:$P$66, "&gt;0", Data!$D$2:$D$66, "AI")</f>
        <v>0.863636363636364</v>
      </c>
      <c r="G98" s="0" t="n">
        <f aca="false">COUNTIFS(Data!$P$2:$P$66, "&lt;"&amp;'Time to prediction (2)'!$A98, Data!$H$2:$H$66, "&lt;2000")/COUNTIFS(Data!$P$2:$P$66, "&gt;0", Data!$H$2:$H$66, "&lt;2000")</f>
        <v>0.833333333333333</v>
      </c>
      <c r="H98" s="0" t="n">
        <f aca="false">COUNTIFS(Data!$P$2:$P$66, "&lt;"&amp;'Time to prediction (2)'!$A98, Data!$H$2:$H$66, "&gt;1999")/COUNTIFS(Data!$P$2:$P$66, "&gt;0", Data!$H$2:$H$66, "&gt;1999")</f>
        <v>0.825</v>
      </c>
      <c r="I98" s="0" t="n">
        <f aca="false">ABS(G98-H98)</f>
        <v>0.00833333333333353</v>
      </c>
      <c r="J98" s="0" t="n">
        <f aca="false">G98-G97</f>
        <v>0</v>
      </c>
      <c r="K98" s="0" t="n">
        <f aca="false">H98-H97</f>
        <v>0</v>
      </c>
    </row>
    <row r="99" customFormat="false" ht="12" hidden="false" customHeight="false" outlineLevel="0" collapsed="false">
      <c r="A99" s="0" t="n">
        <v>98</v>
      </c>
      <c r="B99" s="0" t="n">
        <f aca="false">COUNTIF(Data!$P$2:$P$66, "&lt;"&amp;'Time to prediction (2)'!$A99)/COUNT(Data!$P$2:$P$66)</f>
        <v>0.827586206896552</v>
      </c>
      <c r="C99" s="0" t="n">
        <f aca="false">B99-B98</f>
        <v>0</v>
      </c>
      <c r="E99" s="0" t="n">
        <f aca="false">COUNTIFS(Data!$P$2:$P$66, "&lt;"&amp;'Time to prediction (2)'!$A99, Data!$D$2:$D$66, "AI")/COUNTIFS(Data!$P$2:$P$66, "&gt;0", Data!$D$2:$D$66, "AI")</f>
        <v>0.863636363636364</v>
      </c>
      <c r="G99" s="0" t="n">
        <f aca="false">COUNTIFS(Data!$P$2:$P$66, "&lt;"&amp;'Time to prediction (2)'!$A99, Data!$H$2:$H$66, "&lt;2000")/COUNTIFS(Data!$P$2:$P$66, "&gt;0", Data!$H$2:$H$66, "&lt;2000")</f>
        <v>0.833333333333333</v>
      </c>
      <c r="H99" s="0" t="n">
        <f aca="false">COUNTIFS(Data!$P$2:$P$66, "&lt;"&amp;'Time to prediction (2)'!$A99, Data!$H$2:$H$66, "&gt;1999")/COUNTIFS(Data!$P$2:$P$66, "&gt;0", Data!$H$2:$H$66, "&gt;1999")</f>
        <v>0.825</v>
      </c>
      <c r="I99" s="0" t="n">
        <f aca="false">ABS(G99-H99)</f>
        <v>0.00833333333333353</v>
      </c>
      <c r="J99" s="0" t="n">
        <f aca="false">G99-G98</f>
        <v>0</v>
      </c>
      <c r="K99" s="0" t="n">
        <f aca="false">H99-H98</f>
        <v>0</v>
      </c>
    </row>
    <row r="100" customFormat="false" ht="12" hidden="false" customHeight="false" outlineLevel="0" collapsed="false">
      <c r="A100" s="0" t="n">
        <v>99</v>
      </c>
      <c r="B100" s="0" t="n">
        <f aca="false">COUNTIF(Data!$P$2:$P$66, "&lt;"&amp;'Time to prediction (2)'!$A100)/COUNT(Data!$P$2:$P$66)</f>
        <v>0.827586206896552</v>
      </c>
      <c r="C100" s="0" t="n">
        <f aca="false">B100-B99</f>
        <v>0</v>
      </c>
      <c r="E100" s="0" t="n">
        <f aca="false">COUNTIFS(Data!$P$2:$P$66, "&lt;"&amp;'Time to prediction (2)'!$A100, Data!$D$2:$D$66, "AI")/COUNTIFS(Data!$P$2:$P$66, "&gt;0", Data!$D$2:$D$66, "AI")</f>
        <v>0.863636363636364</v>
      </c>
      <c r="G100" s="0" t="n">
        <f aca="false">COUNTIFS(Data!$P$2:$P$66, "&lt;"&amp;'Time to prediction (2)'!$A100, Data!$H$2:$H$66, "&lt;2000")/COUNTIFS(Data!$P$2:$P$66, "&gt;0", Data!$H$2:$H$66, "&lt;2000")</f>
        <v>0.833333333333333</v>
      </c>
      <c r="H100" s="0" t="n">
        <f aca="false">COUNTIFS(Data!$P$2:$P$66, "&lt;"&amp;'Time to prediction (2)'!$A100, Data!$H$2:$H$66, "&gt;1999")/COUNTIFS(Data!$P$2:$P$66, "&gt;0", Data!$H$2:$H$66, "&gt;1999")</f>
        <v>0.825</v>
      </c>
      <c r="I100" s="0" t="n">
        <f aca="false">ABS(G100-H100)</f>
        <v>0.00833333333333353</v>
      </c>
      <c r="J100" s="0" t="n">
        <f aca="false">G100-G99</f>
        <v>0</v>
      </c>
      <c r="K100" s="0" t="n">
        <f aca="false">H100-H99</f>
        <v>0</v>
      </c>
    </row>
    <row r="101" customFormat="false" ht="12" hidden="false" customHeight="false" outlineLevel="0" collapsed="false">
      <c r="A101" s="0" t="n">
        <v>100</v>
      </c>
      <c r="B101" s="0" t="n">
        <f aca="false">COUNTIF(Data!$P$2:$P$66, "&lt;"&amp;'Time to prediction (2)'!$A101)/COUNT(Data!$P$2:$P$66)</f>
        <v>0.827586206896552</v>
      </c>
      <c r="C101" s="0" t="n">
        <f aca="false">B101-B100</f>
        <v>0</v>
      </c>
      <c r="E101" s="0" t="n">
        <f aca="false">COUNTIFS(Data!$P$2:$P$66, "&lt;"&amp;'Time to prediction (2)'!$A101, Data!$D$2:$D$66, "AI")/COUNTIFS(Data!$P$2:$P$66, "&gt;0", Data!$D$2:$D$66, "AI")</f>
        <v>0.863636363636364</v>
      </c>
      <c r="G101" s="0" t="n">
        <f aca="false">COUNTIFS(Data!$P$2:$P$66, "&lt;"&amp;'Time to prediction (2)'!$A101, Data!$H$2:$H$66, "&lt;2000")/COUNTIFS(Data!$P$2:$P$66, "&gt;0", Data!$H$2:$H$66, "&lt;2000")</f>
        <v>0.833333333333333</v>
      </c>
      <c r="H101" s="0" t="n">
        <f aca="false">COUNTIFS(Data!$P$2:$P$66, "&lt;"&amp;'Time to prediction (2)'!$A101, Data!$H$2:$H$66, "&gt;1999")/COUNTIFS(Data!$P$2:$P$66, "&gt;0", Data!$H$2:$H$66, "&gt;1999")</f>
        <v>0.825</v>
      </c>
      <c r="I101" s="0" t="n">
        <f aca="false">ABS(G101-H101)</f>
        <v>0.00833333333333353</v>
      </c>
      <c r="J101" s="0" t="n">
        <f aca="false">G101-G100</f>
        <v>0</v>
      </c>
      <c r="K101" s="0" t="n">
        <f aca="false">H101-H100</f>
        <v>0</v>
      </c>
    </row>
    <row r="102" customFormat="false" ht="12" hidden="false" customHeight="false" outlineLevel="0" collapsed="false">
      <c r="A102" s="0" t="n">
        <v>101</v>
      </c>
      <c r="B102" s="0" t="n">
        <f aca="false">COUNTIF(Data!$P$2:$P$66, "&lt;"&amp;'Time to prediction (2)'!$A102)/COUNT(Data!$P$2:$P$66)</f>
        <v>0.896551724137931</v>
      </c>
      <c r="C102" s="0" t="n">
        <f aca="false">B102-B101</f>
        <v>0.0689655172413793</v>
      </c>
      <c r="E102" s="0" t="n">
        <f aca="false">COUNTIFS(Data!$P$2:$P$66, "&lt;"&amp;'Time to prediction (2)'!$A102, Data!$D$2:$D$66, "AI")/COUNTIFS(Data!$P$2:$P$66, "&gt;0", Data!$D$2:$D$66, "AI")</f>
        <v>0.954545454545455</v>
      </c>
      <c r="G102" s="0" t="n">
        <f aca="false">COUNTIFS(Data!$P$2:$P$66, "&lt;"&amp;'Time to prediction (2)'!$A102, Data!$H$2:$H$66, "&lt;2000")/COUNTIFS(Data!$P$2:$P$66, "&gt;0", Data!$H$2:$H$66, "&lt;2000")</f>
        <v>0.833333333333333</v>
      </c>
      <c r="H102" s="0" t="n">
        <f aca="false">COUNTIFS(Data!$P$2:$P$66, "&lt;"&amp;'Time to prediction (2)'!$A102, Data!$H$2:$H$66, "&gt;1999")/COUNTIFS(Data!$P$2:$P$66, "&gt;0", Data!$H$2:$H$66, "&gt;1999")</f>
        <v>0.925</v>
      </c>
      <c r="I102" s="0" t="n">
        <f aca="false">ABS(G102-H102)</f>
        <v>0.0916666666666667</v>
      </c>
      <c r="J102" s="0" t="n">
        <f aca="false">G102-G101</f>
        <v>0</v>
      </c>
      <c r="K102" s="0" t="n">
        <f aca="false">H102-H101</f>
        <v>0.1</v>
      </c>
    </row>
    <row r="103" customFormat="false" ht="12" hidden="false" customHeight="false" outlineLevel="0" collapsed="false">
      <c r="A103" s="0" t="n">
        <v>102</v>
      </c>
      <c r="B103" s="0" t="n">
        <f aca="false">COUNTIF(Data!$P$2:$P$66, "&lt;"&amp;'Time to prediction (2)'!$A103)/COUNT(Data!$P$2:$P$66)</f>
        <v>0.896551724137931</v>
      </c>
      <c r="C103" s="0" t="n">
        <f aca="false">B103-B102</f>
        <v>0</v>
      </c>
      <c r="E103" s="0" t="n">
        <f aca="false">COUNTIFS(Data!$P$2:$P$66, "&lt;"&amp;'Time to prediction (2)'!$A103, Data!$D$2:$D$66, "AI")/COUNTIFS(Data!$P$2:$P$66, "&gt;0", Data!$D$2:$D$66, "AI")</f>
        <v>0.954545454545455</v>
      </c>
      <c r="G103" s="0" t="n">
        <f aca="false">COUNTIFS(Data!$P$2:$P$66, "&lt;"&amp;'Time to prediction (2)'!$A103, Data!$H$2:$H$66, "&lt;2000")/COUNTIFS(Data!$P$2:$P$66, "&gt;0", Data!$H$2:$H$66, "&lt;2000")</f>
        <v>0.833333333333333</v>
      </c>
      <c r="H103" s="0" t="n">
        <f aca="false">COUNTIFS(Data!$P$2:$P$66, "&lt;"&amp;'Time to prediction (2)'!$A103, Data!$H$2:$H$66, "&gt;1999")/COUNTIFS(Data!$P$2:$P$66, "&gt;0", Data!$H$2:$H$66, "&gt;1999")</f>
        <v>0.925</v>
      </c>
      <c r="I103" s="0" t="n">
        <f aca="false">ABS(G103-H103)</f>
        <v>0.0916666666666667</v>
      </c>
      <c r="J103" s="0" t="n">
        <f aca="false">G103-G102</f>
        <v>0</v>
      </c>
      <c r="K103" s="0" t="n">
        <f aca="false">H103-H102</f>
        <v>0</v>
      </c>
    </row>
    <row r="104" customFormat="false" ht="12" hidden="false" customHeight="false" outlineLevel="0" collapsed="false">
      <c r="A104" s="0" t="n">
        <v>103</v>
      </c>
      <c r="B104" s="0" t="n">
        <f aca="false">COUNTIF(Data!$P$2:$P$66, "&lt;"&amp;'Time to prediction (2)'!$A104)/COUNT(Data!$P$2:$P$66)</f>
        <v>0.896551724137931</v>
      </c>
      <c r="C104" s="0" t="n">
        <f aca="false">B104-B103</f>
        <v>0</v>
      </c>
      <c r="E104" s="0" t="n">
        <f aca="false">COUNTIFS(Data!$P$2:$P$66, "&lt;"&amp;'Time to prediction (2)'!$A104, Data!$D$2:$D$66, "AI")/COUNTIFS(Data!$P$2:$P$66, "&gt;0", Data!$D$2:$D$66, "AI")</f>
        <v>0.954545454545455</v>
      </c>
      <c r="G104" s="0" t="n">
        <f aca="false">COUNTIFS(Data!$P$2:$P$66, "&lt;"&amp;'Time to prediction (2)'!$A104, Data!$H$2:$H$66, "&lt;2000")/COUNTIFS(Data!$P$2:$P$66, "&gt;0", Data!$H$2:$H$66, "&lt;2000")</f>
        <v>0.833333333333333</v>
      </c>
      <c r="H104" s="0" t="n">
        <f aca="false">COUNTIFS(Data!$P$2:$P$66, "&lt;"&amp;'Time to prediction (2)'!$A104, Data!$H$2:$H$66, "&gt;1999")/COUNTIFS(Data!$P$2:$P$66, "&gt;0", Data!$H$2:$H$66, "&gt;1999")</f>
        <v>0.925</v>
      </c>
      <c r="I104" s="0" t="n">
        <f aca="false">ABS(G104-H104)</f>
        <v>0.0916666666666667</v>
      </c>
      <c r="J104" s="0" t="n">
        <f aca="false">G104-G103</f>
        <v>0</v>
      </c>
      <c r="K104" s="0" t="n">
        <f aca="false">H104-H103</f>
        <v>0</v>
      </c>
    </row>
    <row r="105" customFormat="false" ht="12" hidden="false" customHeight="false" outlineLevel="0" collapsed="false">
      <c r="A105" s="0" t="n">
        <v>104</v>
      </c>
      <c r="B105" s="0" t="n">
        <f aca="false">COUNTIF(Data!$P$2:$P$66, "&lt;"&amp;'Time to prediction (2)'!$A105)/COUNT(Data!$P$2:$P$66)</f>
        <v>0.896551724137931</v>
      </c>
      <c r="C105" s="0" t="n">
        <f aca="false">B105-B104</f>
        <v>0</v>
      </c>
      <c r="E105" s="0" t="n">
        <f aca="false">COUNTIFS(Data!$P$2:$P$66, "&lt;"&amp;'Time to prediction (2)'!$A105, Data!$D$2:$D$66, "AI")/COUNTIFS(Data!$P$2:$P$66, "&gt;0", Data!$D$2:$D$66, "AI")</f>
        <v>0.954545454545455</v>
      </c>
      <c r="G105" s="0" t="n">
        <f aca="false">COUNTIFS(Data!$P$2:$P$66, "&lt;"&amp;'Time to prediction (2)'!$A105, Data!$H$2:$H$66, "&lt;2000")/COUNTIFS(Data!$P$2:$P$66, "&gt;0", Data!$H$2:$H$66, "&lt;2000")</f>
        <v>0.833333333333333</v>
      </c>
      <c r="H105" s="0" t="n">
        <f aca="false">COUNTIFS(Data!$P$2:$P$66, "&lt;"&amp;'Time to prediction (2)'!$A105, Data!$H$2:$H$66, "&gt;1999")/COUNTIFS(Data!$P$2:$P$66, "&gt;0", Data!$H$2:$H$66, "&gt;1999")</f>
        <v>0.925</v>
      </c>
      <c r="I105" s="0" t="n">
        <f aca="false">ABS(G105-H105)</f>
        <v>0.0916666666666667</v>
      </c>
      <c r="J105" s="0" t="n">
        <f aca="false">G105-G104</f>
        <v>0</v>
      </c>
      <c r="K105" s="0" t="n">
        <f aca="false">H105-H104</f>
        <v>0</v>
      </c>
    </row>
    <row r="106" customFormat="false" ht="12" hidden="false" customHeight="false" outlineLevel="0" collapsed="false">
      <c r="A106" s="0" t="n">
        <v>105</v>
      </c>
      <c r="B106" s="0" t="n">
        <f aca="false">COUNTIF(Data!$P$2:$P$66, "&lt;"&amp;'Time to prediction (2)'!$A106)/COUNT(Data!$P$2:$P$66)</f>
        <v>0.896551724137931</v>
      </c>
      <c r="C106" s="0" t="n">
        <f aca="false">B106-B105</f>
        <v>0</v>
      </c>
      <c r="E106" s="0" t="n">
        <f aca="false">COUNTIFS(Data!$P$2:$P$66, "&lt;"&amp;'Time to prediction (2)'!$A106, Data!$D$2:$D$66, "AI")/COUNTIFS(Data!$P$2:$P$66, "&gt;0", Data!$D$2:$D$66, "AI")</f>
        <v>0.954545454545455</v>
      </c>
      <c r="G106" s="0" t="n">
        <f aca="false">COUNTIFS(Data!$P$2:$P$66, "&lt;"&amp;'Time to prediction (2)'!$A106, Data!$H$2:$H$66, "&lt;2000")/COUNTIFS(Data!$P$2:$P$66, "&gt;0", Data!$H$2:$H$66, "&lt;2000")</f>
        <v>0.833333333333333</v>
      </c>
      <c r="H106" s="0" t="n">
        <f aca="false">COUNTIFS(Data!$P$2:$P$66, "&lt;"&amp;'Time to prediction (2)'!$A106, Data!$H$2:$H$66, "&gt;1999")/COUNTIFS(Data!$P$2:$P$66, "&gt;0", Data!$H$2:$H$66, "&gt;1999")</f>
        <v>0.925</v>
      </c>
      <c r="I106" s="0" t="n">
        <f aca="false">ABS(G106-H106)</f>
        <v>0.0916666666666667</v>
      </c>
      <c r="J106" s="0" t="n">
        <f aca="false">G106-G105</f>
        <v>0</v>
      </c>
      <c r="K106" s="0" t="n">
        <f aca="false">H106-H105</f>
        <v>0</v>
      </c>
    </row>
    <row r="107" customFormat="false" ht="12" hidden="false" customHeight="false" outlineLevel="0" collapsed="false">
      <c r="A107" s="0" t="n">
        <v>106</v>
      </c>
      <c r="B107" s="0" t="n">
        <f aca="false">COUNTIF(Data!$P$2:$P$66, "&lt;"&amp;'Time to prediction (2)'!$A107)/COUNT(Data!$P$2:$P$66)</f>
        <v>0.896551724137931</v>
      </c>
      <c r="C107" s="0" t="n">
        <f aca="false">B107-B106</f>
        <v>0</v>
      </c>
      <c r="E107" s="0" t="n">
        <f aca="false">COUNTIFS(Data!$P$2:$P$66, "&lt;"&amp;'Time to prediction (2)'!$A107, Data!$D$2:$D$66, "AI")/COUNTIFS(Data!$P$2:$P$66, "&gt;0", Data!$D$2:$D$66, "AI")</f>
        <v>0.954545454545455</v>
      </c>
      <c r="G107" s="0" t="n">
        <f aca="false">COUNTIFS(Data!$P$2:$P$66, "&lt;"&amp;'Time to prediction (2)'!$A107, Data!$H$2:$H$66, "&lt;2000")/COUNTIFS(Data!$P$2:$P$66, "&gt;0", Data!$H$2:$H$66, "&lt;2000")</f>
        <v>0.833333333333333</v>
      </c>
      <c r="H107" s="0" t="n">
        <f aca="false">COUNTIFS(Data!$P$2:$P$66, "&lt;"&amp;'Time to prediction (2)'!$A107, Data!$H$2:$H$66, "&gt;1999")/COUNTIFS(Data!$P$2:$P$66, "&gt;0", Data!$H$2:$H$66, "&gt;1999")</f>
        <v>0.925</v>
      </c>
      <c r="I107" s="0" t="n">
        <f aca="false">ABS(G107-H107)</f>
        <v>0.0916666666666667</v>
      </c>
      <c r="J107" s="0" t="n">
        <f aca="false">G107-G106</f>
        <v>0</v>
      </c>
      <c r="K107" s="0" t="n">
        <f aca="false">H107-H106</f>
        <v>0</v>
      </c>
    </row>
    <row r="108" customFormat="false" ht="12" hidden="false" customHeight="false" outlineLevel="0" collapsed="false">
      <c r="A108" s="0" t="n">
        <v>107</v>
      </c>
      <c r="B108" s="0" t="n">
        <f aca="false">COUNTIF(Data!$P$2:$P$66, "&lt;"&amp;'Time to prediction (2)'!$A108)/COUNT(Data!$P$2:$P$66)</f>
        <v>0.896551724137931</v>
      </c>
      <c r="C108" s="0" t="n">
        <f aca="false">B108-B107</f>
        <v>0</v>
      </c>
      <c r="E108" s="0" t="n">
        <f aca="false">COUNTIFS(Data!$P$2:$P$66, "&lt;"&amp;'Time to prediction (2)'!$A108, Data!$D$2:$D$66, "AI")/COUNTIFS(Data!$P$2:$P$66, "&gt;0", Data!$D$2:$D$66, "AI")</f>
        <v>0.954545454545455</v>
      </c>
      <c r="G108" s="0" t="n">
        <f aca="false">COUNTIFS(Data!$P$2:$P$66, "&lt;"&amp;'Time to prediction (2)'!$A108, Data!$H$2:$H$66, "&lt;2000")/COUNTIFS(Data!$P$2:$P$66, "&gt;0", Data!$H$2:$H$66, "&lt;2000")</f>
        <v>0.833333333333333</v>
      </c>
      <c r="H108" s="0" t="n">
        <f aca="false">COUNTIFS(Data!$P$2:$P$66, "&lt;"&amp;'Time to prediction (2)'!$A108, Data!$H$2:$H$66, "&gt;1999")/COUNTIFS(Data!$P$2:$P$66, "&gt;0", Data!$H$2:$H$66, "&gt;1999")</f>
        <v>0.925</v>
      </c>
      <c r="I108" s="0" t="n">
        <f aca="false">ABS(G108-H108)</f>
        <v>0.0916666666666667</v>
      </c>
      <c r="J108" s="0" t="n">
        <f aca="false">G108-G107</f>
        <v>0</v>
      </c>
      <c r="K108" s="0" t="n">
        <f aca="false">H108-H107</f>
        <v>0</v>
      </c>
    </row>
    <row r="109" customFormat="false" ht="12" hidden="false" customHeight="false" outlineLevel="0" collapsed="false">
      <c r="A109" s="0" t="n">
        <v>108</v>
      </c>
      <c r="B109" s="0" t="n">
        <f aca="false">COUNTIF(Data!$P$2:$P$66, "&lt;"&amp;'Time to prediction (2)'!$A109)/COUNT(Data!$P$2:$P$66)</f>
        <v>0.896551724137931</v>
      </c>
      <c r="C109" s="0" t="n">
        <f aca="false">B109-B108</f>
        <v>0</v>
      </c>
      <c r="E109" s="0" t="n">
        <f aca="false">COUNTIFS(Data!$P$2:$P$66, "&lt;"&amp;'Time to prediction (2)'!$A109, Data!$D$2:$D$66, "AI")/COUNTIFS(Data!$P$2:$P$66, "&gt;0", Data!$D$2:$D$66, "AI")</f>
        <v>0.954545454545455</v>
      </c>
      <c r="G109" s="0" t="n">
        <f aca="false">COUNTIFS(Data!$P$2:$P$66, "&lt;"&amp;'Time to prediction (2)'!$A109, Data!$H$2:$H$66, "&lt;2000")/COUNTIFS(Data!$P$2:$P$66, "&gt;0", Data!$H$2:$H$66, "&lt;2000")</f>
        <v>0.833333333333333</v>
      </c>
      <c r="H109" s="0" t="n">
        <f aca="false">COUNTIFS(Data!$P$2:$P$66, "&lt;"&amp;'Time to prediction (2)'!$A109, Data!$H$2:$H$66, "&gt;1999")/COUNTIFS(Data!$P$2:$P$66, "&gt;0", Data!$H$2:$H$66, "&gt;1999")</f>
        <v>0.925</v>
      </c>
      <c r="I109" s="0" t="n">
        <f aca="false">ABS(G109-H109)</f>
        <v>0.0916666666666667</v>
      </c>
      <c r="J109" s="0" t="n">
        <f aca="false">G109-G108</f>
        <v>0</v>
      </c>
      <c r="K109" s="0" t="n">
        <f aca="false">H109-H108</f>
        <v>0</v>
      </c>
    </row>
    <row r="110" customFormat="false" ht="12" hidden="false" customHeight="false" outlineLevel="0" collapsed="false">
      <c r="A110" s="0" t="n">
        <v>109</v>
      </c>
      <c r="B110" s="0" t="n">
        <f aca="false">COUNTIF(Data!$P$2:$P$66, "&lt;"&amp;'Time to prediction (2)'!$A110)/COUNT(Data!$P$2:$P$66)</f>
        <v>0.896551724137931</v>
      </c>
      <c r="C110" s="0" t="n">
        <f aca="false">B110-B109</f>
        <v>0</v>
      </c>
      <c r="E110" s="0" t="n">
        <f aca="false">COUNTIFS(Data!$P$2:$P$66, "&lt;"&amp;'Time to prediction (2)'!$A110, Data!$D$2:$D$66, "AI")/COUNTIFS(Data!$P$2:$P$66, "&gt;0", Data!$D$2:$D$66, "AI")</f>
        <v>0.954545454545455</v>
      </c>
      <c r="G110" s="0" t="n">
        <f aca="false">COUNTIFS(Data!$P$2:$P$66, "&lt;"&amp;'Time to prediction (2)'!$A110, Data!$H$2:$H$66, "&lt;2000")/COUNTIFS(Data!$P$2:$P$66, "&gt;0", Data!$H$2:$H$66, "&lt;2000")</f>
        <v>0.833333333333333</v>
      </c>
      <c r="H110" s="0" t="n">
        <f aca="false">COUNTIFS(Data!$P$2:$P$66, "&lt;"&amp;'Time to prediction (2)'!$A110, Data!$H$2:$H$66, "&gt;1999")/COUNTIFS(Data!$P$2:$P$66, "&gt;0", Data!$H$2:$H$66, "&gt;1999")</f>
        <v>0.925</v>
      </c>
      <c r="I110" s="0" t="n">
        <f aca="false">ABS(G110-H110)</f>
        <v>0.0916666666666667</v>
      </c>
      <c r="J110" s="0" t="n">
        <f aca="false">G110-G109</f>
        <v>0</v>
      </c>
      <c r="K110" s="0" t="n">
        <f aca="false">H110-H109</f>
        <v>0</v>
      </c>
    </row>
    <row r="111" customFormat="false" ht="12" hidden="false" customHeight="false" outlineLevel="0" collapsed="false">
      <c r="A111" s="0" t="n">
        <v>110</v>
      </c>
      <c r="B111" s="0" t="n">
        <f aca="false">COUNTIF(Data!$P$2:$P$66, "&lt;"&amp;'Time to prediction (2)'!$A111)/COUNT(Data!$P$2:$P$66)</f>
        <v>0.896551724137931</v>
      </c>
      <c r="C111" s="0" t="n">
        <f aca="false">B111-B110</f>
        <v>0</v>
      </c>
      <c r="E111" s="0" t="n">
        <f aca="false">COUNTIFS(Data!$P$2:$P$66, "&lt;"&amp;'Time to prediction (2)'!$A111, Data!$D$2:$D$66, "AI")/COUNTIFS(Data!$P$2:$P$66, "&gt;0", Data!$D$2:$D$66, "AI")</f>
        <v>0.954545454545455</v>
      </c>
      <c r="G111" s="0" t="n">
        <f aca="false">COUNTIFS(Data!$P$2:$P$66, "&lt;"&amp;'Time to prediction (2)'!$A111, Data!$H$2:$H$66, "&lt;2000")/COUNTIFS(Data!$P$2:$P$66, "&gt;0", Data!$H$2:$H$66, "&lt;2000")</f>
        <v>0.833333333333333</v>
      </c>
      <c r="H111" s="0" t="n">
        <f aca="false">COUNTIFS(Data!$P$2:$P$66, "&lt;"&amp;'Time to prediction (2)'!$A111, Data!$H$2:$H$66, "&gt;1999")/COUNTIFS(Data!$P$2:$P$66, "&gt;0", Data!$H$2:$H$66, "&gt;1999")</f>
        <v>0.925</v>
      </c>
      <c r="I111" s="0" t="n">
        <f aca="false">ABS(G111-H111)</f>
        <v>0.0916666666666667</v>
      </c>
      <c r="J111" s="0" t="n">
        <f aca="false">G111-G110</f>
        <v>0</v>
      </c>
      <c r="K111" s="0" t="n">
        <f aca="false">H111-H110</f>
        <v>0</v>
      </c>
    </row>
    <row r="112" customFormat="false" ht="12" hidden="false" customHeight="false" outlineLevel="0" collapsed="false">
      <c r="A112" s="0" t="n">
        <v>111</v>
      </c>
      <c r="B112" s="0" t="n">
        <f aca="false">COUNTIF(Data!$P$2:$P$66, "&lt;"&amp;'Time to prediction (2)'!$A112)/COUNT(Data!$P$2:$P$66)</f>
        <v>0.913793103448276</v>
      </c>
      <c r="C112" s="0" t="n">
        <f aca="false">B112-B111</f>
        <v>0.017241379310345</v>
      </c>
      <c r="E112" s="0" t="n">
        <f aca="false">COUNTIFS(Data!$P$2:$P$66, "&lt;"&amp;'Time to prediction (2)'!$A112, Data!$D$2:$D$66, "AI")/COUNTIFS(Data!$P$2:$P$66, "&gt;0", Data!$D$2:$D$66, "AI")</f>
        <v>0.954545454545455</v>
      </c>
      <c r="G112" s="0" t="n">
        <f aca="false">COUNTIFS(Data!$P$2:$P$66, "&lt;"&amp;'Time to prediction (2)'!$A112, Data!$H$2:$H$66, "&lt;2000")/COUNTIFS(Data!$P$2:$P$66, "&gt;0", Data!$H$2:$H$66, "&lt;2000")</f>
        <v>0.888888888888889</v>
      </c>
      <c r="H112" s="0" t="n">
        <f aca="false">COUNTIFS(Data!$P$2:$P$66, "&lt;"&amp;'Time to prediction (2)'!$A112, Data!$H$2:$H$66, "&gt;1999")/COUNTIFS(Data!$P$2:$P$66, "&gt;0", Data!$H$2:$H$66, "&gt;1999")</f>
        <v>0.925</v>
      </c>
      <c r="I112" s="0" t="n">
        <f aca="false">ABS(G112-H112)</f>
        <v>0.0361111111111112</v>
      </c>
      <c r="J112" s="0" t="n">
        <f aca="false">G112-G111</f>
        <v>0.0555555555555555</v>
      </c>
      <c r="K112" s="0" t="n">
        <f aca="false">H112-H111</f>
        <v>0</v>
      </c>
    </row>
    <row r="113" customFormat="false" ht="12" hidden="false" customHeight="false" outlineLevel="0" collapsed="false">
      <c r="A113" s="0" t="n">
        <v>112</v>
      </c>
      <c r="B113" s="0" t="n">
        <f aca="false">COUNTIF(Data!$P$2:$P$66, "&lt;"&amp;'Time to prediction (2)'!$A113)/COUNT(Data!$P$2:$P$66)</f>
        <v>0.913793103448276</v>
      </c>
      <c r="C113" s="0" t="n">
        <f aca="false">B113-B112</f>
        <v>0</v>
      </c>
      <c r="E113" s="0" t="n">
        <f aca="false">COUNTIFS(Data!$P$2:$P$66, "&lt;"&amp;'Time to prediction (2)'!$A113, Data!$D$2:$D$66, "AI")/COUNTIFS(Data!$P$2:$P$66, "&gt;0", Data!$D$2:$D$66, "AI")</f>
        <v>0.954545454545455</v>
      </c>
      <c r="G113" s="0" t="n">
        <f aca="false">COUNTIFS(Data!$P$2:$P$66, "&lt;"&amp;'Time to prediction (2)'!$A113, Data!$H$2:$H$66, "&lt;2000")/COUNTIFS(Data!$P$2:$P$66, "&gt;0", Data!$H$2:$H$66, "&lt;2000")</f>
        <v>0.888888888888889</v>
      </c>
      <c r="H113" s="0" t="n">
        <f aca="false">COUNTIFS(Data!$P$2:$P$66, "&lt;"&amp;'Time to prediction (2)'!$A113, Data!$H$2:$H$66, "&gt;1999")/COUNTIFS(Data!$P$2:$P$66, "&gt;0", Data!$H$2:$H$66, "&gt;1999")</f>
        <v>0.925</v>
      </c>
      <c r="I113" s="0" t="n">
        <f aca="false">ABS(G113-H113)</f>
        <v>0.0361111111111112</v>
      </c>
      <c r="J113" s="0" t="n">
        <f aca="false">G113-G112</f>
        <v>0</v>
      </c>
      <c r="K113" s="0" t="n">
        <f aca="false">H113-H112</f>
        <v>0</v>
      </c>
    </row>
    <row r="114" customFormat="false" ht="12" hidden="false" customHeight="false" outlineLevel="0" collapsed="false">
      <c r="A114" s="0" t="n">
        <v>113</v>
      </c>
      <c r="B114" s="0" t="n">
        <f aca="false">COUNTIF(Data!$P$2:$P$66, "&lt;"&amp;'Time to prediction (2)'!$A114)/COUNT(Data!$P$2:$P$66)</f>
        <v>0.913793103448276</v>
      </c>
      <c r="C114" s="0" t="n">
        <f aca="false">B114-B113</f>
        <v>0</v>
      </c>
      <c r="E114" s="0" t="n">
        <f aca="false">COUNTIFS(Data!$P$2:$P$66, "&lt;"&amp;'Time to prediction (2)'!$A114, Data!$D$2:$D$66, "AI")/COUNTIFS(Data!$P$2:$P$66, "&gt;0", Data!$D$2:$D$66, "AI")</f>
        <v>0.954545454545455</v>
      </c>
      <c r="G114" s="0" t="n">
        <f aca="false">COUNTIFS(Data!$P$2:$P$66, "&lt;"&amp;'Time to prediction (2)'!$A114, Data!$H$2:$H$66, "&lt;2000")/COUNTIFS(Data!$P$2:$P$66, "&gt;0", Data!$H$2:$H$66, "&lt;2000")</f>
        <v>0.888888888888889</v>
      </c>
      <c r="H114" s="0" t="n">
        <f aca="false">COUNTIFS(Data!$P$2:$P$66, "&lt;"&amp;'Time to prediction (2)'!$A114, Data!$H$2:$H$66, "&gt;1999")/COUNTIFS(Data!$P$2:$P$66, "&gt;0", Data!$H$2:$H$66, "&gt;1999")</f>
        <v>0.925</v>
      </c>
      <c r="I114" s="0" t="n">
        <f aca="false">ABS(G114-H114)</f>
        <v>0.0361111111111112</v>
      </c>
      <c r="J114" s="0" t="n">
        <f aca="false">G114-G113</f>
        <v>0</v>
      </c>
      <c r="K114" s="0" t="n">
        <f aca="false">H114-H113</f>
        <v>0</v>
      </c>
    </row>
    <row r="115" customFormat="false" ht="12" hidden="false" customHeight="false" outlineLevel="0" collapsed="false">
      <c r="A115" s="0" t="n">
        <v>114</v>
      </c>
      <c r="B115" s="0" t="n">
        <f aca="false">COUNTIF(Data!$P$2:$P$66, "&lt;"&amp;'Time to prediction (2)'!$A115)/COUNT(Data!$P$2:$P$66)</f>
        <v>0.913793103448276</v>
      </c>
      <c r="C115" s="0" t="n">
        <f aca="false">B115-B114</f>
        <v>0</v>
      </c>
      <c r="E115" s="0" t="n">
        <f aca="false">COUNTIFS(Data!$P$2:$P$66, "&lt;"&amp;'Time to prediction (2)'!$A115, Data!$D$2:$D$66, "AI")/COUNTIFS(Data!$P$2:$P$66, "&gt;0", Data!$D$2:$D$66, "AI")</f>
        <v>0.954545454545455</v>
      </c>
      <c r="G115" s="0" t="n">
        <f aca="false">COUNTIFS(Data!$P$2:$P$66, "&lt;"&amp;'Time to prediction (2)'!$A115, Data!$H$2:$H$66, "&lt;2000")/COUNTIFS(Data!$P$2:$P$66, "&gt;0", Data!$H$2:$H$66, "&lt;2000")</f>
        <v>0.888888888888889</v>
      </c>
      <c r="H115" s="0" t="n">
        <f aca="false">COUNTIFS(Data!$P$2:$P$66, "&lt;"&amp;'Time to prediction (2)'!$A115, Data!$H$2:$H$66, "&gt;1999")/COUNTIFS(Data!$P$2:$P$66, "&gt;0", Data!$H$2:$H$66, "&gt;1999")</f>
        <v>0.925</v>
      </c>
      <c r="I115" s="0" t="n">
        <f aca="false">ABS(G115-H115)</f>
        <v>0.0361111111111112</v>
      </c>
      <c r="J115" s="0" t="n">
        <f aca="false">G115-G114</f>
        <v>0</v>
      </c>
      <c r="K115" s="0" t="n">
        <f aca="false">H115-H114</f>
        <v>0</v>
      </c>
    </row>
    <row r="116" customFormat="false" ht="12" hidden="false" customHeight="false" outlineLevel="0" collapsed="false">
      <c r="A116" s="0" t="n">
        <v>115</v>
      </c>
      <c r="B116" s="0" t="n">
        <f aca="false">COUNTIF(Data!$P$2:$P$66, "&lt;"&amp;'Time to prediction (2)'!$A116)/COUNT(Data!$P$2:$P$66)</f>
        <v>0.913793103448276</v>
      </c>
      <c r="C116" s="0" t="n">
        <f aca="false">B116-B115</f>
        <v>0</v>
      </c>
      <c r="E116" s="0" t="n">
        <f aca="false">COUNTIFS(Data!$P$2:$P$66, "&lt;"&amp;'Time to prediction (2)'!$A116, Data!$D$2:$D$66, "AI")/COUNTIFS(Data!$P$2:$P$66, "&gt;0", Data!$D$2:$D$66, "AI")</f>
        <v>0.954545454545455</v>
      </c>
      <c r="G116" s="0" t="n">
        <f aca="false">COUNTIFS(Data!$P$2:$P$66, "&lt;"&amp;'Time to prediction (2)'!$A116, Data!$H$2:$H$66, "&lt;2000")/COUNTIFS(Data!$P$2:$P$66, "&gt;0", Data!$H$2:$H$66, "&lt;2000")</f>
        <v>0.888888888888889</v>
      </c>
      <c r="H116" s="0" t="n">
        <f aca="false">COUNTIFS(Data!$P$2:$P$66, "&lt;"&amp;'Time to prediction (2)'!$A116, Data!$H$2:$H$66, "&gt;1999")/COUNTIFS(Data!$P$2:$P$66, "&gt;0", Data!$H$2:$H$66, "&gt;1999")</f>
        <v>0.925</v>
      </c>
      <c r="I116" s="0" t="n">
        <f aca="false">ABS(G116-H116)</f>
        <v>0.0361111111111112</v>
      </c>
      <c r="J116" s="0" t="n">
        <f aca="false">G116-G115</f>
        <v>0</v>
      </c>
      <c r="K116" s="0" t="n">
        <f aca="false">H116-H115</f>
        <v>0</v>
      </c>
    </row>
    <row r="117" customFormat="false" ht="12" hidden="false" customHeight="false" outlineLevel="0" collapsed="false">
      <c r="A117" s="0" t="n">
        <v>116</v>
      </c>
      <c r="B117" s="0" t="n">
        <f aca="false">COUNTIF(Data!$P$2:$P$66, "&lt;"&amp;'Time to prediction (2)'!$A117)/COUNT(Data!$P$2:$P$66)</f>
        <v>0.913793103448276</v>
      </c>
      <c r="C117" s="0" t="n">
        <f aca="false">B117-B116</f>
        <v>0</v>
      </c>
      <c r="E117" s="0" t="n">
        <f aca="false">COUNTIFS(Data!$P$2:$P$66, "&lt;"&amp;'Time to prediction (2)'!$A117, Data!$D$2:$D$66, "AI")/COUNTIFS(Data!$P$2:$P$66, "&gt;0", Data!$D$2:$D$66, "AI")</f>
        <v>0.954545454545455</v>
      </c>
      <c r="G117" s="0" t="n">
        <f aca="false">COUNTIFS(Data!$P$2:$P$66, "&lt;"&amp;'Time to prediction (2)'!$A117, Data!$H$2:$H$66, "&lt;2000")/COUNTIFS(Data!$P$2:$P$66, "&gt;0", Data!$H$2:$H$66, "&lt;2000")</f>
        <v>0.888888888888889</v>
      </c>
      <c r="H117" s="0" t="n">
        <f aca="false">COUNTIFS(Data!$P$2:$P$66, "&lt;"&amp;'Time to prediction (2)'!$A117, Data!$H$2:$H$66, "&gt;1999")/COUNTIFS(Data!$P$2:$P$66, "&gt;0", Data!$H$2:$H$66, "&gt;1999")</f>
        <v>0.925</v>
      </c>
      <c r="I117" s="0" t="n">
        <f aca="false">ABS(G117-H117)</f>
        <v>0.0361111111111112</v>
      </c>
      <c r="J117" s="0" t="n">
        <f aca="false">G117-G116</f>
        <v>0</v>
      </c>
      <c r="K117" s="0" t="n">
        <f aca="false">H117-H116</f>
        <v>0</v>
      </c>
    </row>
    <row r="118" customFormat="false" ht="12" hidden="false" customHeight="false" outlineLevel="0" collapsed="false">
      <c r="A118" s="0" t="n">
        <v>117</v>
      </c>
      <c r="B118" s="0" t="n">
        <f aca="false">COUNTIF(Data!$P$2:$P$66, "&lt;"&amp;'Time to prediction (2)'!$A118)/COUNT(Data!$P$2:$P$66)</f>
        <v>0.913793103448276</v>
      </c>
      <c r="C118" s="0" t="n">
        <f aca="false">B118-B117</f>
        <v>0</v>
      </c>
      <c r="E118" s="0" t="n">
        <f aca="false">COUNTIFS(Data!$P$2:$P$66, "&lt;"&amp;'Time to prediction (2)'!$A118, Data!$D$2:$D$66, "AI")/COUNTIFS(Data!$P$2:$P$66, "&gt;0", Data!$D$2:$D$66, "AI")</f>
        <v>0.954545454545455</v>
      </c>
      <c r="G118" s="0" t="n">
        <f aca="false">COUNTIFS(Data!$P$2:$P$66, "&lt;"&amp;'Time to prediction (2)'!$A118, Data!$H$2:$H$66, "&lt;2000")/COUNTIFS(Data!$P$2:$P$66, "&gt;0", Data!$H$2:$H$66, "&lt;2000")</f>
        <v>0.888888888888889</v>
      </c>
      <c r="H118" s="0" t="n">
        <f aca="false">COUNTIFS(Data!$P$2:$P$66, "&lt;"&amp;'Time to prediction (2)'!$A118, Data!$H$2:$H$66, "&gt;1999")/COUNTIFS(Data!$P$2:$P$66, "&gt;0", Data!$H$2:$H$66, "&gt;1999")</f>
        <v>0.925</v>
      </c>
      <c r="I118" s="0" t="n">
        <f aca="false">ABS(G118-H118)</f>
        <v>0.0361111111111112</v>
      </c>
      <c r="J118" s="0" t="n">
        <f aca="false">G118-G117</f>
        <v>0</v>
      </c>
      <c r="K118" s="0" t="n">
        <f aca="false">H118-H117</f>
        <v>0</v>
      </c>
    </row>
    <row r="119" customFormat="false" ht="12" hidden="false" customHeight="false" outlineLevel="0" collapsed="false">
      <c r="A119" s="0" t="n">
        <v>118</v>
      </c>
      <c r="B119" s="0" t="n">
        <f aca="false">COUNTIF(Data!$P$2:$P$66, "&lt;"&amp;'Time to prediction (2)'!$A119)/COUNT(Data!$P$2:$P$66)</f>
        <v>0.913793103448276</v>
      </c>
      <c r="C119" s="0" t="n">
        <f aca="false">B119-B118</f>
        <v>0</v>
      </c>
      <c r="E119" s="0" t="n">
        <f aca="false">COUNTIFS(Data!$P$2:$P$66, "&lt;"&amp;'Time to prediction (2)'!$A119, Data!$D$2:$D$66, "AI")/COUNTIFS(Data!$P$2:$P$66, "&gt;0", Data!$D$2:$D$66, "AI")</f>
        <v>0.954545454545455</v>
      </c>
      <c r="G119" s="0" t="n">
        <f aca="false">COUNTIFS(Data!$P$2:$P$66, "&lt;"&amp;'Time to prediction (2)'!$A119, Data!$H$2:$H$66, "&lt;2000")/COUNTIFS(Data!$P$2:$P$66, "&gt;0", Data!$H$2:$H$66, "&lt;2000")</f>
        <v>0.888888888888889</v>
      </c>
      <c r="H119" s="0" t="n">
        <f aca="false">COUNTIFS(Data!$P$2:$P$66, "&lt;"&amp;'Time to prediction (2)'!$A119, Data!$H$2:$H$66, "&gt;1999")/COUNTIFS(Data!$P$2:$P$66, "&gt;0", Data!$H$2:$H$66, "&gt;1999")</f>
        <v>0.925</v>
      </c>
      <c r="I119" s="0" t="n">
        <f aca="false">ABS(G119-H119)</f>
        <v>0.0361111111111112</v>
      </c>
      <c r="J119" s="0" t="n">
        <f aca="false">G119-G118</f>
        <v>0</v>
      </c>
      <c r="K119" s="0" t="n">
        <f aca="false">H119-H118</f>
        <v>0</v>
      </c>
    </row>
    <row r="120" customFormat="false" ht="12" hidden="false" customHeight="false" outlineLevel="0" collapsed="false">
      <c r="A120" s="0" t="n">
        <v>119</v>
      </c>
      <c r="B120" s="0" t="n">
        <f aca="false">COUNTIF(Data!$P$2:$P$66, "&lt;"&amp;'Time to prediction (2)'!$A120)/COUNT(Data!$P$2:$P$66)</f>
        <v>0.913793103448276</v>
      </c>
      <c r="C120" s="0" t="n">
        <f aca="false">B120-B119</f>
        <v>0</v>
      </c>
      <c r="E120" s="0" t="n">
        <f aca="false">COUNTIFS(Data!$P$2:$P$66, "&lt;"&amp;'Time to prediction (2)'!$A120, Data!$D$2:$D$66, "AI")/COUNTIFS(Data!$P$2:$P$66, "&gt;0", Data!$D$2:$D$66, "AI")</f>
        <v>0.954545454545455</v>
      </c>
      <c r="G120" s="0" t="n">
        <f aca="false">COUNTIFS(Data!$P$2:$P$66, "&lt;"&amp;'Time to prediction (2)'!$A120, Data!$H$2:$H$66, "&lt;2000")/COUNTIFS(Data!$P$2:$P$66, "&gt;0", Data!$H$2:$H$66, "&lt;2000")</f>
        <v>0.888888888888889</v>
      </c>
      <c r="H120" s="0" t="n">
        <f aca="false">COUNTIFS(Data!$P$2:$P$66, "&lt;"&amp;'Time to prediction (2)'!$A120, Data!$H$2:$H$66, "&gt;1999")/COUNTIFS(Data!$P$2:$P$66, "&gt;0", Data!$H$2:$H$66, "&gt;1999")</f>
        <v>0.925</v>
      </c>
      <c r="I120" s="0" t="n">
        <f aca="false">ABS(G120-H120)</f>
        <v>0.0361111111111112</v>
      </c>
      <c r="J120" s="0" t="n">
        <f aca="false">G120-G119</f>
        <v>0</v>
      </c>
      <c r="K120" s="0" t="n">
        <f aca="false">H120-H119</f>
        <v>0</v>
      </c>
    </row>
    <row r="121" customFormat="false" ht="12" hidden="false" customHeight="false" outlineLevel="0" collapsed="false">
      <c r="A121" s="0" t="n">
        <v>120</v>
      </c>
      <c r="B121" s="0" t="n">
        <f aca="false">COUNTIF(Data!$P$2:$P$66, "&lt;"&amp;'Time to prediction (2)'!$A121)/COUNT(Data!$P$2:$P$66)</f>
        <v>0.913793103448276</v>
      </c>
      <c r="C121" s="0" t="n">
        <f aca="false">B121-B120</f>
        <v>0</v>
      </c>
      <c r="E121" s="0" t="n">
        <f aca="false">COUNTIFS(Data!$P$2:$P$66, "&lt;"&amp;'Time to prediction (2)'!$A121, Data!$D$2:$D$66, "AI")/COUNTIFS(Data!$P$2:$P$66, "&gt;0", Data!$D$2:$D$66, "AI")</f>
        <v>0.954545454545455</v>
      </c>
      <c r="G121" s="0" t="n">
        <f aca="false">COUNTIFS(Data!$P$2:$P$66, "&lt;"&amp;'Time to prediction (2)'!$A121, Data!$H$2:$H$66, "&lt;2000")/COUNTIFS(Data!$P$2:$P$66, "&gt;0", Data!$H$2:$H$66, "&lt;2000")</f>
        <v>0.888888888888889</v>
      </c>
      <c r="H121" s="0" t="n">
        <f aca="false">COUNTIFS(Data!$P$2:$P$66, "&lt;"&amp;'Time to prediction (2)'!$A121, Data!$H$2:$H$66, "&gt;1999")/COUNTIFS(Data!$P$2:$P$66, "&gt;0", Data!$H$2:$H$66, "&gt;1999")</f>
        <v>0.925</v>
      </c>
      <c r="I121" s="0" t="n">
        <f aca="false">ABS(G121-H121)</f>
        <v>0.0361111111111112</v>
      </c>
      <c r="J121" s="0" t="n">
        <f aca="false">G121-G120</f>
        <v>0</v>
      </c>
      <c r="K121" s="0" t="n">
        <f aca="false">H121-H120</f>
        <v>0</v>
      </c>
    </row>
    <row r="122" customFormat="false" ht="12" hidden="false" customHeight="false" outlineLevel="0" collapsed="false">
      <c r="A122" s="0" t="n">
        <v>121</v>
      </c>
      <c r="B122" s="0" t="n">
        <f aca="false">COUNTIF(Data!$P$2:$P$66, "&lt;"&amp;'Time to prediction (2)'!$A122)/COUNT(Data!$P$2:$P$66)</f>
        <v>0.913793103448276</v>
      </c>
      <c r="C122" s="0" t="n">
        <f aca="false">B122-B121</f>
        <v>0</v>
      </c>
      <c r="E122" s="0" t="n">
        <f aca="false">COUNTIFS(Data!$P$2:$P$66, "&lt;"&amp;'Time to prediction (2)'!$A122, Data!$D$2:$D$66, "AI")/COUNTIFS(Data!$P$2:$P$66, "&gt;0", Data!$D$2:$D$66, "AI")</f>
        <v>0.954545454545455</v>
      </c>
      <c r="G122" s="0" t="n">
        <f aca="false">COUNTIFS(Data!$P$2:$P$66, "&lt;"&amp;'Time to prediction (2)'!$A122, Data!$H$2:$H$66, "&lt;2000")/COUNTIFS(Data!$P$2:$P$66, "&gt;0", Data!$H$2:$H$66, "&lt;2000")</f>
        <v>0.888888888888889</v>
      </c>
      <c r="H122" s="0" t="n">
        <f aca="false">COUNTIFS(Data!$P$2:$P$66, "&lt;"&amp;'Time to prediction (2)'!$A122, Data!$H$2:$H$66, "&gt;1999")/COUNTIFS(Data!$P$2:$P$66, "&gt;0", Data!$H$2:$H$66, "&gt;1999")</f>
        <v>0.925</v>
      </c>
      <c r="I122" s="0" t="n">
        <f aca="false">ABS(G122-H122)</f>
        <v>0.0361111111111112</v>
      </c>
      <c r="J122" s="0" t="n">
        <f aca="false">G122-G121</f>
        <v>0</v>
      </c>
      <c r="K122" s="0" t="n">
        <f aca="false">H122-H121</f>
        <v>0</v>
      </c>
    </row>
    <row r="123" customFormat="false" ht="12" hidden="false" customHeight="false" outlineLevel="0" collapsed="false">
      <c r="A123" s="0" t="n">
        <v>122</v>
      </c>
      <c r="B123" s="0" t="n">
        <f aca="false">COUNTIF(Data!$P$2:$P$66, "&lt;"&amp;'Time to prediction (2)'!$A123)/COUNT(Data!$P$2:$P$66)</f>
        <v>0.913793103448276</v>
      </c>
      <c r="C123" s="0" t="n">
        <f aca="false">B123-B122</f>
        <v>0</v>
      </c>
      <c r="E123" s="0" t="n">
        <f aca="false">COUNTIFS(Data!$P$2:$P$66, "&lt;"&amp;'Time to prediction (2)'!$A123, Data!$D$2:$D$66, "AI")/COUNTIFS(Data!$P$2:$P$66, "&gt;0", Data!$D$2:$D$66, "AI")</f>
        <v>0.954545454545455</v>
      </c>
      <c r="G123" s="0" t="n">
        <f aca="false">COUNTIFS(Data!$P$2:$P$66, "&lt;"&amp;'Time to prediction (2)'!$A123, Data!$H$2:$H$66, "&lt;2000")/COUNTIFS(Data!$P$2:$P$66, "&gt;0", Data!$H$2:$H$66, "&lt;2000")</f>
        <v>0.888888888888889</v>
      </c>
      <c r="H123" s="0" t="n">
        <f aca="false">COUNTIFS(Data!$P$2:$P$66, "&lt;"&amp;'Time to prediction (2)'!$A123, Data!$H$2:$H$66, "&gt;1999")/COUNTIFS(Data!$P$2:$P$66, "&gt;0", Data!$H$2:$H$66, "&gt;1999")</f>
        <v>0.925</v>
      </c>
      <c r="I123" s="0" t="n">
        <f aca="false">ABS(G123-H123)</f>
        <v>0.0361111111111112</v>
      </c>
      <c r="J123" s="0" t="n">
        <f aca="false">G123-G122</f>
        <v>0</v>
      </c>
      <c r="K123" s="0" t="n">
        <f aca="false">H123-H122</f>
        <v>0</v>
      </c>
    </row>
    <row r="124" customFormat="false" ht="12" hidden="false" customHeight="false" outlineLevel="0" collapsed="false">
      <c r="A124" s="0" t="n">
        <v>123</v>
      </c>
      <c r="B124" s="0" t="n">
        <f aca="false">COUNTIF(Data!$P$2:$P$66, "&lt;"&amp;'Time to prediction (2)'!$A124)/COUNT(Data!$P$2:$P$66)</f>
        <v>0.913793103448276</v>
      </c>
      <c r="C124" s="0" t="n">
        <f aca="false">B124-B123</f>
        <v>0</v>
      </c>
      <c r="E124" s="0" t="n">
        <f aca="false">COUNTIFS(Data!$P$2:$P$66, "&lt;"&amp;'Time to prediction (2)'!$A124, Data!$D$2:$D$66, "AI")/COUNTIFS(Data!$P$2:$P$66, "&gt;0", Data!$D$2:$D$66, "AI")</f>
        <v>0.954545454545455</v>
      </c>
      <c r="G124" s="0" t="n">
        <f aca="false">COUNTIFS(Data!$P$2:$P$66, "&lt;"&amp;'Time to prediction (2)'!$A124, Data!$H$2:$H$66, "&lt;2000")/COUNTIFS(Data!$P$2:$P$66, "&gt;0", Data!$H$2:$H$66, "&lt;2000")</f>
        <v>0.888888888888889</v>
      </c>
      <c r="H124" s="0" t="n">
        <f aca="false">COUNTIFS(Data!$P$2:$P$66, "&lt;"&amp;'Time to prediction (2)'!$A124, Data!$H$2:$H$66, "&gt;1999")/COUNTIFS(Data!$P$2:$P$66, "&gt;0", Data!$H$2:$H$66, "&gt;1999")</f>
        <v>0.925</v>
      </c>
      <c r="I124" s="0" t="n">
        <f aca="false">ABS(G124-H124)</f>
        <v>0.0361111111111112</v>
      </c>
      <c r="J124" s="0" t="n">
        <f aca="false">G124-G123</f>
        <v>0</v>
      </c>
      <c r="K124" s="0" t="n">
        <f aca="false">H124-H123</f>
        <v>0</v>
      </c>
    </row>
    <row r="125" customFormat="false" ht="12" hidden="false" customHeight="false" outlineLevel="0" collapsed="false">
      <c r="A125" s="0" t="n">
        <v>124</v>
      </c>
      <c r="B125" s="0" t="n">
        <f aca="false">COUNTIF(Data!$P$2:$P$66, "&lt;"&amp;'Time to prediction (2)'!$A125)/COUNT(Data!$P$2:$P$66)</f>
        <v>0.913793103448276</v>
      </c>
      <c r="C125" s="0" t="n">
        <f aca="false">B125-B124</f>
        <v>0</v>
      </c>
      <c r="E125" s="0" t="n">
        <f aca="false">COUNTIFS(Data!$P$2:$P$66, "&lt;"&amp;'Time to prediction (2)'!$A125, Data!$D$2:$D$66, "AI")/COUNTIFS(Data!$P$2:$P$66, "&gt;0", Data!$D$2:$D$66, "AI")</f>
        <v>0.954545454545455</v>
      </c>
      <c r="G125" s="0" t="n">
        <f aca="false">COUNTIFS(Data!$P$2:$P$66, "&lt;"&amp;'Time to prediction (2)'!$A125, Data!$H$2:$H$66, "&lt;2000")/COUNTIFS(Data!$P$2:$P$66, "&gt;0", Data!$H$2:$H$66, "&lt;2000")</f>
        <v>0.888888888888889</v>
      </c>
      <c r="H125" s="0" t="n">
        <f aca="false">COUNTIFS(Data!$P$2:$P$66, "&lt;"&amp;'Time to prediction (2)'!$A125, Data!$H$2:$H$66, "&gt;1999")/COUNTIFS(Data!$P$2:$P$66, "&gt;0", Data!$H$2:$H$66, "&gt;1999")</f>
        <v>0.925</v>
      </c>
      <c r="I125" s="0" t="n">
        <f aca="false">ABS(G125-H125)</f>
        <v>0.0361111111111112</v>
      </c>
      <c r="J125" s="0" t="n">
        <f aca="false">G125-G124</f>
        <v>0</v>
      </c>
      <c r="K125" s="0" t="n">
        <f aca="false">H125-H124</f>
        <v>0</v>
      </c>
    </row>
    <row r="126" customFormat="false" ht="12" hidden="false" customHeight="false" outlineLevel="0" collapsed="false">
      <c r="A126" s="0" t="n">
        <v>125</v>
      </c>
      <c r="B126" s="0" t="n">
        <f aca="false">COUNTIF(Data!$P$2:$P$66, "&lt;"&amp;'Time to prediction (2)'!$A126)/COUNT(Data!$P$2:$P$66)</f>
        <v>0.913793103448276</v>
      </c>
      <c r="C126" s="0" t="n">
        <f aca="false">B126-B125</f>
        <v>0</v>
      </c>
      <c r="E126" s="0" t="n">
        <f aca="false">COUNTIFS(Data!$P$2:$P$66, "&lt;"&amp;'Time to prediction (2)'!$A126, Data!$D$2:$D$66, "AI")/COUNTIFS(Data!$P$2:$P$66, "&gt;0", Data!$D$2:$D$66, "AI")</f>
        <v>0.954545454545455</v>
      </c>
      <c r="G126" s="0" t="n">
        <f aca="false">COUNTIFS(Data!$P$2:$P$66, "&lt;"&amp;'Time to prediction (2)'!$A126, Data!$H$2:$H$66, "&lt;2000")/COUNTIFS(Data!$P$2:$P$66, "&gt;0", Data!$H$2:$H$66, "&lt;2000")</f>
        <v>0.888888888888889</v>
      </c>
      <c r="H126" s="0" t="n">
        <f aca="false">COUNTIFS(Data!$P$2:$P$66, "&lt;"&amp;'Time to prediction (2)'!$A126, Data!$H$2:$H$66, "&gt;1999")/COUNTIFS(Data!$P$2:$P$66, "&gt;0", Data!$H$2:$H$66, "&gt;1999")</f>
        <v>0.925</v>
      </c>
      <c r="I126" s="0" t="n">
        <f aca="false">ABS(G126-H126)</f>
        <v>0.0361111111111112</v>
      </c>
      <c r="J126" s="0" t="n">
        <f aca="false">G126-G125</f>
        <v>0</v>
      </c>
      <c r="K126" s="0" t="n">
        <f aca="false">H126-H125</f>
        <v>0</v>
      </c>
    </row>
    <row r="127" customFormat="false" ht="12" hidden="false" customHeight="false" outlineLevel="0" collapsed="false">
      <c r="A127" s="0" t="n">
        <v>126</v>
      </c>
      <c r="B127" s="0" t="n">
        <f aca="false">COUNTIF(Data!$P$2:$P$66, "&lt;"&amp;'Time to prediction (2)'!$A127)/COUNT(Data!$P$2:$P$66)</f>
        <v>0.913793103448276</v>
      </c>
      <c r="C127" s="0" t="n">
        <f aca="false">B127-B126</f>
        <v>0</v>
      </c>
      <c r="E127" s="0" t="n">
        <f aca="false">COUNTIFS(Data!$P$2:$P$66, "&lt;"&amp;'Time to prediction (2)'!$A127, Data!$D$2:$D$66, "AI")/COUNTIFS(Data!$P$2:$P$66, "&gt;0", Data!$D$2:$D$66, "AI")</f>
        <v>0.954545454545455</v>
      </c>
      <c r="G127" s="0" t="n">
        <f aca="false">COUNTIFS(Data!$P$2:$P$66, "&lt;"&amp;'Time to prediction (2)'!$A127, Data!$H$2:$H$66, "&lt;2000")/COUNTIFS(Data!$P$2:$P$66, "&gt;0", Data!$H$2:$H$66, "&lt;2000")</f>
        <v>0.888888888888889</v>
      </c>
      <c r="H127" s="0" t="n">
        <f aca="false">COUNTIFS(Data!$P$2:$P$66, "&lt;"&amp;'Time to prediction (2)'!$A127, Data!$H$2:$H$66, "&gt;1999")/COUNTIFS(Data!$P$2:$P$66, "&gt;0", Data!$H$2:$H$66, "&gt;1999")</f>
        <v>0.925</v>
      </c>
      <c r="I127" s="0" t="n">
        <f aca="false">ABS(G127-H127)</f>
        <v>0.0361111111111112</v>
      </c>
      <c r="J127" s="0" t="n">
        <f aca="false">G127-G126</f>
        <v>0</v>
      </c>
      <c r="K127" s="0" t="n">
        <f aca="false">H127-H126</f>
        <v>0</v>
      </c>
    </row>
    <row r="128" customFormat="false" ht="12" hidden="false" customHeight="false" outlineLevel="0" collapsed="false">
      <c r="A128" s="0" t="n">
        <v>127</v>
      </c>
      <c r="B128" s="0" t="n">
        <f aca="false">COUNTIF(Data!$P$2:$P$66, "&lt;"&amp;'Time to prediction (2)'!$A128)/COUNT(Data!$P$2:$P$66)</f>
        <v>0.913793103448276</v>
      </c>
      <c r="C128" s="0" t="n">
        <f aca="false">B128-B127</f>
        <v>0</v>
      </c>
      <c r="E128" s="0" t="n">
        <f aca="false">COUNTIFS(Data!$P$2:$P$66, "&lt;"&amp;'Time to prediction (2)'!$A128, Data!$D$2:$D$66, "AI")/COUNTIFS(Data!$P$2:$P$66, "&gt;0", Data!$D$2:$D$66, "AI")</f>
        <v>0.954545454545455</v>
      </c>
      <c r="G128" s="0" t="n">
        <f aca="false">COUNTIFS(Data!$P$2:$P$66, "&lt;"&amp;'Time to prediction (2)'!$A128, Data!$H$2:$H$66, "&lt;2000")/COUNTIFS(Data!$P$2:$P$66, "&gt;0", Data!$H$2:$H$66, "&lt;2000")</f>
        <v>0.888888888888889</v>
      </c>
      <c r="H128" s="0" t="n">
        <f aca="false">COUNTIFS(Data!$P$2:$P$66, "&lt;"&amp;'Time to prediction (2)'!$A128, Data!$H$2:$H$66, "&gt;1999")/COUNTIFS(Data!$P$2:$P$66, "&gt;0", Data!$H$2:$H$66, "&gt;1999")</f>
        <v>0.925</v>
      </c>
      <c r="I128" s="0" t="n">
        <f aca="false">ABS(G128-H128)</f>
        <v>0.0361111111111112</v>
      </c>
      <c r="J128" s="0" t="n">
        <f aca="false">G128-G127</f>
        <v>0</v>
      </c>
      <c r="K128" s="0" t="n">
        <f aca="false">H128-H127</f>
        <v>0</v>
      </c>
    </row>
    <row r="129" customFormat="false" ht="12" hidden="false" customHeight="false" outlineLevel="0" collapsed="false">
      <c r="A129" s="0" t="n">
        <v>128</v>
      </c>
      <c r="B129" s="0" t="n">
        <f aca="false">COUNTIF(Data!$P$2:$P$66, "&lt;"&amp;'Time to prediction (2)'!$A129)/COUNT(Data!$P$2:$P$66)</f>
        <v>0.913793103448276</v>
      </c>
      <c r="C129" s="0" t="n">
        <f aca="false">B129-B128</f>
        <v>0</v>
      </c>
      <c r="E129" s="0" t="n">
        <f aca="false">COUNTIFS(Data!$P$2:$P$66, "&lt;"&amp;'Time to prediction (2)'!$A129, Data!$D$2:$D$66, "AI")/COUNTIFS(Data!$P$2:$P$66, "&gt;0", Data!$D$2:$D$66, "AI")</f>
        <v>0.954545454545455</v>
      </c>
      <c r="G129" s="0" t="n">
        <f aca="false">COUNTIFS(Data!$P$2:$P$66, "&lt;"&amp;'Time to prediction (2)'!$A129, Data!$H$2:$H$66, "&lt;2000")/COUNTIFS(Data!$P$2:$P$66, "&gt;0", Data!$H$2:$H$66, "&lt;2000")</f>
        <v>0.888888888888889</v>
      </c>
      <c r="H129" s="0" t="n">
        <f aca="false">COUNTIFS(Data!$P$2:$P$66, "&lt;"&amp;'Time to prediction (2)'!$A129, Data!$H$2:$H$66, "&gt;1999")/COUNTIFS(Data!$P$2:$P$66, "&gt;0", Data!$H$2:$H$66, "&gt;1999")</f>
        <v>0.925</v>
      </c>
      <c r="I129" s="0" t="n">
        <f aca="false">ABS(G129-H129)</f>
        <v>0.0361111111111112</v>
      </c>
      <c r="J129" s="0" t="n">
        <f aca="false">G129-G128</f>
        <v>0</v>
      </c>
      <c r="K129" s="0" t="n">
        <f aca="false">H129-H128</f>
        <v>0</v>
      </c>
    </row>
    <row r="130" customFormat="false" ht="12" hidden="false" customHeight="false" outlineLevel="0" collapsed="false">
      <c r="A130" s="0" t="n">
        <v>129</v>
      </c>
      <c r="B130" s="0" t="n">
        <f aca="false">COUNTIF(Data!$P$2:$P$66, "&lt;"&amp;'Time to prediction (2)'!$A130)/COUNT(Data!$P$2:$P$66)</f>
        <v>0.913793103448276</v>
      </c>
      <c r="C130" s="0" t="n">
        <f aca="false">B130-B129</f>
        <v>0</v>
      </c>
      <c r="E130" s="0" t="n">
        <f aca="false">COUNTIFS(Data!$P$2:$P$66, "&lt;"&amp;'Time to prediction (2)'!$A130, Data!$D$2:$D$66, "AI")/COUNTIFS(Data!$P$2:$P$66, "&gt;0", Data!$D$2:$D$66, "AI")</f>
        <v>0.954545454545455</v>
      </c>
      <c r="G130" s="0" t="n">
        <f aca="false">COUNTIFS(Data!$P$2:$P$66, "&lt;"&amp;'Time to prediction (2)'!$A130, Data!$H$2:$H$66, "&lt;2000")/COUNTIFS(Data!$P$2:$P$66, "&gt;0", Data!$H$2:$H$66, "&lt;2000")</f>
        <v>0.888888888888889</v>
      </c>
      <c r="H130" s="0" t="n">
        <f aca="false">COUNTIFS(Data!$P$2:$P$66, "&lt;"&amp;'Time to prediction (2)'!$A130, Data!$H$2:$H$66, "&gt;1999")/COUNTIFS(Data!$P$2:$P$66, "&gt;0", Data!$H$2:$H$66, "&gt;1999")</f>
        <v>0.925</v>
      </c>
      <c r="I130" s="0" t="n">
        <f aca="false">ABS(G130-H130)</f>
        <v>0.0361111111111112</v>
      </c>
      <c r="J130" s="0" t="n">
        <f aca="false">G130-G129</f>
        <v>0</v>
      </c>
      <c r="K130" s="0" t="n">
        <f aca="false">H130-H129</f>
        <v>0</v>
      </c>
    </row>
    <row r="131" customFormat="false" ht="12" hidden="false" customHeight="false" outlineLevel="0" collapsed="false">
      <c r="A131" s="0" t="n">
        <v>130</v>
      </c>
      <c r="B131" s="0" t="n">
        <f aca="false">COUNTIF(Data!$P$2:$P$66, "&lt;"&amp;'Time to prediction (2)'!$A131)/COUNT(Data!$P$2:$P$66)</f>
        <v>0.913793103448276</v>
      </c>
      <c r="C131" s="0" t="n">
        <f aca="false">B131-B130</f>
        <v>0</v>
      </c>
      <c r="E131" s="0" t="n">
        <f aca="false">COUNTIFS(Data!$P$2:$P$66, "&lt;"&amp;'Time to prediction (2)'!$A131, Data!$D$2:$D$66, "AI")/COUNTIFS(Data!$P$2:$P$66, "&gt;0", Data!$D$2:$D$66, "AI")</f>
        <v>0.954545454545455</v>
      </c>
      <c r="G131" s="0" t="n">
        <f aca="false">COUNTIFS(Data!$P$2:$P$66, "&lt;"&amp;'Time to prediction (2)'!$A131, Data!$H$2:$H$66, "&lt;2000")/COUNTIFS(Data!$P$2:$P$66, "&gt;0", Data!$H$2:$H$66, "&lt;2000")</f>
        <v>0.888888888888889</v>
      </c>
      <c r="H131" s="0" t="n">
        <f aca="false">COUNTIFS(Data!$P$2:$P$66, "&lt;"&amp;'Time to prediction (2)'!$A131, Data!$H$2:$H$66, "&gt;1999")/COUNTIFS(Data!$P$2:$P$66, "&gt;0", Data!$H$2:$H$66, "&gt;1999")</f>
        <v>0.925</v>
      </c>
      <c r="I131" s="0" t="n">
        <f aca="false">ABS(G131-H131)</f>
        <v>0.0361111111111112</v>
      </c>
      <c r="J131" s="0" t="n">
        <f aca="false">G131-G130</f>
        <v>0</v>
      </c>
      <c r="K131" s="0" t="n">
        <f aca="false">H131-H130</f>
        <v>0</v>
      </c>
    </row>
    <row r="132" customFormat="false" ht="12" hidden="false" customHeight="false" outlineLevel="0" collapsed="false">
      <c r="A132" s="0" t="n">
        <v>131</v>
      </c>
      <c r="B132" s="0" t="n">
        <f aca="false">COUNTIF(Data!$P$2:$P$66, "&lt;"&amp;'Time to prediction (2)'!$A132)/COUNT(Data!$P$2:$P$66)</f>
        <v>0.913793103448276</v>
      </c>
      <c r="C132" s="0" t="n">
        <f aca="false">B132-B131</f>
        <v>0</v>
      </c>
      <c r="E132" s="0" t="n">
        <f aca="false">COUNTIFS(Data!$P$2:$P$66, "&lt;"&amp;'Time to prediction (2)'!$A132, Data!$D$2:$D$66, "AI")/COUNTIFS(Data!$P$2:$P$66, "&gt;0", Data!$D$2:$D$66, "AI")</f>
        <v>0.954545454545455</v>
      </c>
      <c r="G132" s="0" t="n">
        <f aca="false">COUNTIFS(Data!$P$2:$P$66, "&lt;"&amp;'Time to prediction (2)'!$A132, Data!$H$2:$H$66, "&lt;2000")/COUNTIFS(Data!$P$2:$P$66, "&gt;0", Data!$H$2:$H$66, "&lt;2000")</f>
        <v>0.888888888888889</v>
      </c>
      <c r="H132" s="0" t="n">
        <f aca="false">COUNTIFS(Data!$P$2:$P$66, "&lt;"&amp;'Time to prediction (2)'!$A132, Data!$H$2:$H$66, "&gt;1999")/COUNTIFS(Data!$P$2:$P$66, "&gt;0", Data!$H$2:$H$66, "&gt;1999")</f>
        <v>0.925</v>
      </c>
      <c r="I132" s="0" t="n">
        <f aca="false">ABS(G132-H132)</f>
        <v>0.0361111111111112</v>
      </c>
      <c r="J132" s="0" t="n">
        <f aca="false">G132-G131</f>
        <v>0</v>
      </c>
      <c r="K132" s="0" t="n">
        <f aca="false">H132-H131</f>
        <v>0</v>
      </c>
    </row>
    <row r="133" customFormat="false" ht="12" hidden="false" customHeight="false" outlineLevel="0" collapsed="false">
      <c r="A133" s="0" t="n">
        <v>132</v>
      </c>
      <c r="B133" s="0" t="n">
        <f aca="false">COUNTIF(Data!$P$2:$P$66, "&lt;"&amp;'Time to prediction (2)'!$A133)/COUNT(Data!$P$2:$P$66)</f>
        <v>0.913793103448276</v>
      </c>
      <c r="C133" s="0" t="n">
        <f aca="false">B133-B132</f>
        <v>0</v>
      </c>
      <c r="E133" s="0" t="n">
        <f aca="false">COUNTIFS(Data!$P$2:$P$66, "&lt;"&amp;'Time to prediction (2)'!$A133, Data!$D$2:$D$66, "AI")/COUNTIFS(Data!$P$2:$P$66, "&gt;0", Data!$D$2:$D$66, "AI")</f>
        <v>0.954545454545455</v>
      </c>
      <c r="G133" s="0" t="n">
        <f aca="false">COUNTIFS(Data!$P$2:$P$66, "&lt;"&amp;'Time to prediction (2)'!$A133, Data!$H$2:$H$66, "&lt;2000")/COUNTIFS(Data!$P$2:$P$66, "&gt;0", Data!$H$2:$H$66, "&lt;2000")</f>
        <v>0.888888888888889</v>
      </c>
      <c r="H133" s="0" t="n">
        <f aca="false">COUNTIFS(Data!$P$2:$P$66, "&lt;"&amp;'Time to prediction (2)'!$A133, Data!$H$2:$H$66, "&gt;1999")/COUNTIFS(Data!$P$2:$P$66, "&gt;0", Data!$H$2:$H$66, "&gt;1999")</f>
        <v>0.925</v>
      </c>
      <c r="I133" s="0" t="n">
        <f aca="false">ABS(G133-H133)</f>
        <v>0.0361111111111112</v>
      </c>
      <c r="J133" s="0" t="n">
        <f aca="false">G133-G132</f>
        <v>0</v>
      </c>
      <c r="K133" s="0" t="n">
        <f aca="false">H133-H132</f>
        <v>0</v>
      </c>
    </row>
    <row r="134" customFormat="false" ht="12" hidden="false" customHeight="false" outlineLevel="0" collapsed="false">
      <c r="A134" s="0" t="n">
        <v>133</v>
      </c>
      <c r="B134" s="0" t="n">
        <f aca="false">COUNTIF(Data!$P$2:$P$66, "&lt;"&amp;'Time to prediction (2)'!$A134)/COUNT(Data!$P$2:$P$66)</f>
        <v>0.913793103448276</v>
      </c>
      <c r="C134" s="0" t="n">
        <f aca="false">B134-B133</f>
        <v>0</v>
      </c>
      <c r="E134" s="0" t="n">
        <f aca="false">COUNTIFS(Data!$P$2:$P$66, "&lt;"&amp;'Time to prediction (2)'!$A134, Data!$D$2:$D$66, "AI")/COUNTIFS(Data!$P$2:$P$66, "&gt;0", Data!$D$2:$D$66, "AI")</f>
        <v>0.954545454545455</v>
      </c>
      <c r="G134" s="0" t="n">
        <f aca="false">COUNTIFS(Data!$P$2:$P$66, "&lt;"&amp;'Time to prediction (2)'!$A134, Data!$H$2:$H$66, "&lt;2000")/COUNTIFS(Data!$P$2:$P$66, "&gt;0", Data!$H$2:$H$66, "&lt;2000")</f>
        <v>0.888888888888889</v>
      </c>
      <c r="H134" s="0" t="n">
        <f aca="false">COUNTIFS(Data!$P$2:$P$66, "&lt;"&amp;'Time to prediction (2)'!$A134, Data!$H$2:$H$66, "&gt;1999")/COUNTIFS(Data!$P$2:$P$66, "&gt;0", Data!$H$2:$H$66, "&gt;1999")</f>
        <v>0.925</v>
      </c>
      <c r="I134" s="0" t="n">
        <f aca="false">ABS(G134-H134)</f>
        <v>0.0361111111111112</v>
      </c>
      <c r="J134" s="0" t="n">
        <f aca="false">G134-G133</f>
        <v>0</v>
      </c>
      <c r="K134" s="0" t="n">
        <f aca="false">H134-H133</f>
        <v>0</v>
      </c>
    </row>
    <row r="135" customFormat="false" ht="12" hidden="false" customHeight="false" outlineLevel="0" collapsed="false">
      <c r="A135" s="0" t="n">
        <v>134</v>
      </c>
      <c r="B135" s="0" t="n">
        <f aca="false">COUNTIF(Data!$P$2:$P$66, "&lt;"&amp;'Time to prediction (2)'!$A135)/COUNT(Data!$P$2:$P$66)</f>
        <v>0.913793103448276</v>
      </c>
      <c r="C135" s="0" t="n">
        <f aca="false">B135-B134</f>
        <v>0</v>
      </c>
      <c r="E135" s="0" t="n">
        <f aca="false">COUNTIFS(Data!$P$2:$P$66, "&lt;"&amp;'Time to prediction (2)'!$A135, Data!$D$2:$D$66, "AI")/COUNTIFS(Data!$P$2:$P$66, "&gt;0", Data!$D$2:$D$66, "AI")</f>
        <v>0.954545454545455</v>
      </c>
      <c r="G135" s="0" t="n">
        <f aca="false">COUNTIFS(Data!$P$2:$P$66, "&lt;"&amp;'Time to prediction (2)'!$A135, Data!$H$2:$H$66, "&lt;2000")/COUNTIFS(Data!$P$2:$P$66, "&gt;0", Data!$H$2:$H$66, "&lt;2000")</f>
        <v>0.888888888888889</v>
      </c>
      <c r="H135" s="0" t="n">
        <f aca="false">COUNTIFS(Data!$P$2:$P$66, "&lt;"&amp;'Time to prediction (2)'!$A135, Data!$H$2:$H$66, "&gt;1999")/COUNTIFS(Data!$P$2:$P$66, "&gt;0", Data!$H$2:$H$66, "&gt;1999")</f>
        <v>0.925</v>
      </c>
      <c r="I135" s="0" t="n">
        <f aca="false">ABS(G135-H135)</f>
        <v>0.0361111111111112</v>
      </c>
      <c r="J135" s="0" t="n">
        <f aca="false">G135-G134</f>
        <v>0</v>
      </c>
      <c r="K135" s="0" t="n">
        <f aca="false">H135-H134</f>
        <v>0</v>
      </c>
    </row>
    <row r="136" customFormat="false" ht="12" hidden="false" customHeight="false" outlineLevel="0" collapsed="false">
      <c r="A136" s="0" t="n">
        <v>135</v>
      </c>
      <c r="B136" s="0" t="n">
        <f aca="false">COUNTIF(Data!$P$2:$P$66, "&lt;"&amp;'Time to prediction (2)'!$A136)/COUNT(Data!$P$2:$P$66)</f>
        <v>0.913793103448276</v>
      </c>
      <c r="C136" s="0" t="n">
        <f aca="false">B136-B135</f>
        <v>0</v>
      </c>
      <c r="E136" s="0" t="n">
        <f aca="false">COUNTIFS(Data!$P$2:$P$66, "&lt;"&amp;'Time to prediction (2)'!$A136, Data!$D$2:$D$66, "AI")/COUNTIFS(Data!$P$2:$P$66, "&gt;0", Data!$D$2:$D$66, "AI")</f>
        <v>0.954545454545455</v>
      </c>
      <c r="G136" s="0" t="n">
        <f aca="false">COUNTIFS(Data!$P$2:$P$66, "&lt;"&amp;'Time to prediction (2)'!$A136, Data!$H$2:$H$66, "&lt;2000")/COUNTIFS(Data!$P$2:$P$66, "&gt;0", Data!$H$2:$H$66, "&lt;2000")</f>
        <v>0.888888888888889</v>
      </c>
      <c r="H136" s="0" t="n">
        <f aca="false">COUNTIFS(Data!$P$2:$P$66, "&lt;"&amp;'Time to prediction (2)'!$A136, Data!$H$2:$H$66, "&gt;1999")/COUNTIFS(Data!$P$2:$P$66, "&gt;0", Data!$H$2:$H$66, "&gt;1999")</f>
        <v>0.925</v>
      </c>
      <c r="I136" s="0" t="n">
        <f aca="false">ABS(G136-H136)</f>
        <v>0.0361111111111112</v>
      </c>
      <c r="J136" s="0" t="n">
        <f aca="false">G136-G135</f>
        <v>0</v>
      </c>
      <c r="K136" s="0" t="n">
        <f aca="false">H136-H135</f>
        <v>0</v>
      </c>
    </row>
    <row r="137" customFormat="false" ht="12" hidden="false" customHeight="false" outlineLevel="0" collapsed="false">
      <c r="A137" s="0" t="n">
        <v>136</v>
      </c>
      <c r="B137" s="0" t="n">
        <f aca="false">COUNTIF(Data!$P$2:$P$66, "&lt;"&amp;'Time to prediction (2)'!$A137)/COUNT(Data!$P$2:$P$66)</f>
        <v>0.913793103448276</v>
      </c>
      <c r="C137" s="0" t="n">
        <f aca="false">B137-B136</f>
        <v>0</v>
      </c>
      <c r="E137" s="0" t="n">
        <f aca="false">COUNTIFS(Data!$P$2:$P$66, "&lt;"&amp;'Time to prediction (2)'!$A137, Data!$D$2:$D$66, "AI")/COUNTIFS(Data!$P$2:$P$66, "&gt;0", Data!$D$2:$D$66, "AI")</f>
        <v>0.954545454545455</v>
      </c>
      <c r="G137" s="0" t="n">
        <f aca="false">COUNTIFS(Data!$P$2:$P$66, "&lt;"&amp;'Time to prediction (2)'!$A137, Data!$H$2:$H$66, "&lt;2000")/COUNTIFS(Data!$P$2:$P$66, "&gt;0", Data!$H$2:$H$66, "&lt;2000")</f>
        <v>0.888888888888889</v>
      </c>
      <c r="H137" s="0" t="n">
        <f aca="false">COUNTIFS(Data!$P$2:$P$66, "&lt;"&amp;'Time to prediction (2)'!$A137, Data!$H$2:$H$66, "&gt;1999")/COUNTIFS(Data!$P$2:$P$66, "&gt;0", Data!$H$2:$H$66, "&gt;1999")</f>
        <v>0.925</v>
      </c>
      <c r="I137" s="0" t="n">
        <f aca="false">ABS(G137-H137)</f>
        <v>0.0361111111111112</v>
      </c>
      <c r="J137" s="0" t="n">
        <f aca="false">G137-G136</f>
        <v>0</v>
      </c>
      <c r="K137" s="0" t="n">
        <f aca="false">H137-H136</f>
        <v>0</v>
      </c>
    </row>
    <row r="138" customFormat="false" ht="12" hidden="false" customHeight="false" outlineLevel="0" collapsed="false">
      <c r="A138" s="0" t="n">
        <v>137</v>
      </c>
      <c r="B138" s="0" t="n">
        <f aca="false">COUNTIF(Data!$P$2:$P$66, "&lt;"&amp;'Time to prediction (2)'!$A138)/COUNT(Data!$P$2:$P$66)</f>
        <v>0.913793103448276</v>
      </c>
      <c r="C138" s="0" t="n">
        <f aca="false">B138-B137</f>
        <v>0</v>
      </c>
      <c r="E138" s="0" t="n">
        <f aca="false">COUNTIFS(Data!$P$2:$P$66, "&lt;"&amp;'Time to prediction (2)'!$A138, Data!$D$2:$D$66, "AI")/COUNTIFS(Data!$P$2:$P$66, "&gt;0", Data!$D$2:$D$66, "AI")</f>
        <v>0.954545454545455</v>
      </c>
      <c r="G138" s="0" t="n">
        <f aca="false">COUNTIFS(Data!$P$2:$P$66, "&lt;"&amp;'Time to prediction (2)'!$A138, Data!$H$2:$H$66, "&lt;2000")/COUNTIFS(Data!$P$2:$P$66, "&gt;0", Data!$H$2:$H$66, "&lt;2000")</f>
        <v>0.888888888888889</v>
      </c>
      <c r="H138" s="0" t="n">
        <f aca="false">COUNTIFS(Data!$P$2:$P$66, "&lt;"&amp;'Time to prediction (2)'!$A138, Data!$H$2:$H$66, "&gt;1999")/COUNTIFS(Data!$P$2:$P$66, "&gt;0", Data!$H$2:$H$66, "&gt;1999")</f>
        <v>0.925</v>
      </c>
      <c r="I138" s="0" t="n">
        <f aca="false">ABS(G138-H138)</f>
        <v>0.0361111111111112</v>
      </c>
      <c r="J138" s="0" t="n">
        <f aca="false">G138-G137</f>
        <v>0</v>
      </c>
      <c r="K138" s="0" t="n">
        <f aca="false">H138-H137</f>
        <v>0</v>
      </c>
    </row>
    <row r="139" customFormat="false" ht="12" hidden="false" customHeight="false" outlineLevel="0" collapsed="false">
      <c r="A139" s="0" t="n">
        <v>138</v>
      </c>
      <c r="B139" s="0" t="n">
        <f aca="false">COUNTIF(Data!$P$2:$P$66, "&lt;"&amp;'Time to prediction (2)'!$A139)/COUNT(Data!$P$2:$P$66)</f>
        <v>0.913793103448276</v>
      </c>
      <c r="C139" s="0" t="n">
        <f aca="false">B139-B138</f>
        <v>0</v>
      </c>
      <c r="E139" s="0" t="n">
        <f aca="false">COUNTIFS(Data!$P$2:$P$66, "&lt;"&amp;'Time to prediction (2)'!$A139, Data!$D$2:$D$66, "AI")/COUNTIFS(Data!$P$2:$P$66, "&gt;0", Data!$D$2:$D$66, "AI")</f>
        <v>0.954545454545455</v>
      </c>
      <c r="G139" s="0" t="n">
        <f aca="false">COUNTIFS(Data!$P$2:$P$66, "&lt;"&amp;'Time to prediction (2)'!$A139, Data!$H$2:$H$66, "&lt;2000")/COUNTIFS(Data!$P$2:$P$66, "&gt;0", Data!$H$2:$H$66, "&lt;2000")</f>
        <v>0.888888888888889</v>
      </c>
      <c r="H139" s="0" t="n">
        <f aca="false">COUNTIFS(Data!$P$2:$P$66, "&lt;"&amp;'Time to prediction (2)'!$A139, Data!$H$2:$H$66, "&gt;1999")/COUNTIFS(Data!$P$2:$P$66, "&gt;0", Data!$H$2:$H$66, "&gt;1999")</f>
        <v>0.925</v>
      </c>
      <c r="I139" s="0" t="n">
        <f aca="false">ABS(G139-H139)</f>
        <v>0.0361111111111112</v>
      </c>
      <c r="J139" s="0" t="n">
        <f aca="false">G139-G138</f>
        <v>0</v>
      </c>
      <c r="K139" s="0" t="n">
        <f aca="false">H139-H138</f>
        <v>0</v>
      </c>
    </row>
    <row r="140" customFormat="false" ht="12" hidden="false" customHeight="false" outlineLevel="0" collapsed="false">
      <c r="A140" s="0" t="n">
        <v>139</v>
      </c>
      <c r="B140" s="0" t="n">
        <f aca="false">COUNTIF(Data!$P$2:$P$66, "&lt;"&amp;'Time to prediction (2)'!$A140)/COUNT(Data!$P$2:$P$66)</f>
        <v>0.913793103448276</v>
      </c>
      <c r="C140" s="0" t="n">
        <f aca="false">B140-B139</f>
        <v>0</v>
      </c>
      <c r="E140" s="0" t="n">
        <f aca="false">COUNTIFS(Data!$P$2:$P$66, "&lt;"&amp;'Time to prediction (2)'!$A140, Data!$D$2:$D$66, "AI")/COUNTIFS(Data!$P$2:$P$66, "&gt;0", Data!$D$2:$D$66, "AI")</f>
        <v>0.954545454545455</v>
      </c>
      <c r="G140" s="0" t="n">
        <f aca="false">COUNTIFS(Data!$P$2:$P$66, "&lt;"&amp;'Time to prediction (2)'!$A140, Data!$H$2:$H$66, "&lt;2000")/COUNTIFS(Data!$P$2:$P$66, "&gt;0", Data!$H$2:$H$66, "&lt;2000")</f>
        <v>0.888888888888889</v>
      </c>
      <c r="H140" s="0" t="n">
        <f aca="false">COUNTIFS(Data!$P$2:$P$66, "&lt;"&amp;'Time to prediction (2)'!$A140, Data!$H$2:$H$66, "&gt;1999")/COUNTIFS(Data!$P$2:$P$66, "&gt;0", Data!$H$2:$H$66, "&gt;1999")</f>
        <v>0.925</v>
      </c>
      <c r="I140" s="0" t="n">
        <f aca="false">ABS(G140-H140)</f>
        <v>0.0361111111111112</v>
      </c>
      <c r="J140" s="0" t="n">
        <f aca="false">G140-G139</f>
        <v>0</v>
      </c>
      <c r="K140" s="0" t="n">
        <f aca="false">H140-H139</f>
        <v>0</v>
      </c>
    </row>
    <row r="141" customFormat="false" ht="12" hidden="false" customHeight="false" outlineLevel="0" collapsed="false">
      <c r="A141" s="0" t="n">
        <v>140</v>
      </c>
      <c r="B141" s="0" t="n">
        <f aca="false">COUNTIF(Data!$P$2:$P$66, "&lt;"&amp;'Time to prediction (2)'!$A141)/COUNT(Data!$P$2:$P$66)</f>
        <v>0.913793103448276</v>
      </c>
      <c r="C141" s="0" t="n">
        <f aca="false">B141-B140</f>
        <v>0</v>
      </c>
      <c r="E141" s="0" t="n">
        <f aca="false">COUNTIFS(Data!$P$2:$P$66, "&lt;"&amp;'Time to prediction (2)'!$A141, Data!$D$2:$D$66, "AI")/COUNTIFS(Data!$P$2:$P$66, "&gt;0", Data!$D$2:$D$66, "AI")</f>
        <v>0.954545454545455</v>
      </c>
      <c r="G141" s="0" t="n">
        <f aca="false">COUNTIFS(Data!$P$2:$P$66, "&lt;"&amp;'Time to prediction (2)'!$A141, Data!$H$2:$H$66, "&lt;2000")/COUNTIFS(Data!$P$2:$P$66, "&gt;0", Data!$H$2:$H$66, "&lt;2000")</f>
        <v>0.888888888888889</v>
      </c>
      <c r="H141" s="0" t="n">
        <f aca="false">COUNTIFS(Data!$P$2:$P$66, "&lt;"&amp;'Time to prediction (2)'!$A141, Data!$H$2:$H$66, "&gt;1999")/COUNTIFS(Data!$P$2:$P$66, "&gt;0", Data!$H$2:$H$66, "&gt;1999")</f>
        <v>0.925</v>
      </c>
      <c r="I141" s="0" t="n">
        <f aca="false">ABS(G141-H141)</f>
        <v>0.0361111111111112</v>
      </c>
      <c r="J141" s="0" t="n">
        <f aca="false">G141-G140</f>
        <v>0</v>
      </c>
      <c r="K141" s="0" t="n">
        <f aca="false">H141-H140</f>
        <v>0</v>
      </c>
    </row>
    <row r="142" customFormat="false" ht="12" hidden="false" customHeight="false" outlineLevel="0" collapsed="false">
      <c r="A142" s="0" t="n">
        <v>141</v>
      </c>
      <c r="B142" s="0" t="n">
        <f aca="false">COUNTIF(Data!$P$2:$P$66, "&lt;"&amp;'Time to prediction (2)'!$A142)/COUNT(Data!$P$2:$P$66)</f>
        <v>0.913793103448276</v>
      </c>
      <c r="C142" s="0" t="n">
        <f aca="false">B142-B141</f>
        <v>0</v>
      </c>
      <c r="E142" s="0" t="n">
        <f aca="false">COUNTIFS(Data!$P$2:$P$66, "&lt;"&amp;'Time to prediction (2)'!$A142, Data!$D$2:$D$66, "AI")/COUNTIFS(Data!$P$2:$P$66, "&gt;0", Data!$D$2:$D$66, "AI")</f>
        <v>0.954545454545455</v>
      </c>
      <c r="G142" s="0" t="n">
        <f aca="false">COUNTIFS(Data!$P$2:$P$66, "&lt;"&amp;'Time to prediction (2)'!$A142, Data!$H$2:$H$66, "&lt;2000")/COUNTIFS(Data!$P$2:$P$66, "&gt;0", Data!$H$2:$H$66, "&lt;2000")</f>
        <v>0.888888888888889</v>
      </c>
      <c r="H142" s="0" t="n">
        <f aca="false">COUNTIFS(Data!$P$2:$P$66, "&lt;"&amp;'Time to prediction (2)'!$A142, Data!$H$2:$H$66, "&gt;1999")/COUNTIFS(Data!$P$2:$P$66, "&gt;0", Data!$H$2:$H$66, "&gt;1999")</f>
        <v>0.925</v>
      </c>
      <c r="I142" s="0" t="n">
        <f aca="false">ABS(G142-H142)</f>
        <v>0.0361111111111112</v>
      </c>
      <c r="J142" s="0" t="n">
        <f aca="false">G142-G141</f>
        <v>0</v>
      </c>
      <c r="K142" s="0" t="n">
        <f aca="false">H142-H141</f>
        <v>0</v>
      </c>
    </row>
    <row r="143" customFormat="false" ht="12" hidden="false" customHeight="false" outlineLevel="0" collapsed="false">
      <c r="A143" s="0" t="n">
        <v>142</v>
      </c>
      <c r="B143" s="0" t="n">
        <f aca="false">COUNTIF(Data!$P$2:$P$66, "&lt;"&amp;'Time to prediction (2)'!$A143)/COUNT(Data!$P$2:$P$66)</f>
        <v>0.913793103448276</v>
      </c>
      <c r="C143" s="0" t="n">
        <f aca="false">B143-B142</f>
        <v>0</v>
      </c>
      <c r="E143" s="0" t="n">
        <f aca="false">COUNTIFS(Data!$P$2:$P$66, "&lt;"&amp;'Time to prediction (2)'!$A143, Data!$D$2:$D$66, "AI")/COUNTIFS(Data!$P$2:$P$66, "&gt;0", Data!$D$2:$D$66, "AI")</f>
        <v>0.954545454545455</v>
      </c>
      <c r="G143" s="0" t="n">
        <f aca="false">COUNTIFS(Data!$P$2:$P$66, "&lt;"&amp;'Time to prediction (2)'!$A143, Data!$H$2:$H$66, "&lt;2000")/COUNTIFS(Data!$P$2:$P$66, "&gt;0", Data!$H$2:$H$66, "&lt;2000")</f>
        <v>0.888888888888889</v>
      </c>
      <c r="H143" s="0" t="n">
        <f aca="false">COUNTIFS(Data!$P$2:$P$66, "&lt;"&amp;'Time to prediction (2)'!$A143, Data!$H$2:$H$66, "&gt;1999")/COUNTIFS(Data!$P$2:$P$66, "&gt;0", Data!$H$2:$H$66, "&gt;1999")</f>
        <v>0.925</v>
      </c>
      <c r="I143" s="0" t="n">
        <f aca="false">ABS(G143-H143)</f>
        <v>0.0361111111111112</v>
      </c>
      <c r="J143" s="0" t="n">
        <f aca="false">G143-G142</f>
        <v>0</v>
      </c>
      <c r="K143" s="0" t="n">
        <f aca="false">H143-H142</f>
        <v>0</v>
      </c>
    </row>
    <row r="144" customFormat="false" ht="12" hidden="false" customHeight="false" outlineLevel="0" collapsed="false">
      <c r="A144" s="0" t="n">
        <v>143</v>
      </c>
      <c r="B144" s="0" t="n">
        <f aca="false">COUNTIF(Data!$P$2:$P$66, "&lt;"&amp;'Time to prediction (2)'!$A144)/COUNT(Data!$P$2:$P$66)</f>
        <v>0.913793103448276</v>
      </c>
      <c r="C144" s="0" t="n">
        <f aca="false">B144-B143</f>
        <v>0</v>
      </c>
      <c r="E144" s="0" t="n">
        <f aca="false">COUNTIFS(Data!$P$2:$P$66, "&lt;"&amp;'Time to prediction (2)'!$A144, Data!$D$2:$D$66, "AI")/COUNTIFS(Data!$P$2:$P$66, "&gt;0", Data!$D$2:$D$66, "AI")</f>
        <v>0.954545454545455</v>
      </c>
      <c r="G144" s="0" t="n">
        <f aca="false">COUNTIFS(Data!$P$2:$P$66, "&lt;"&amp;'Time to prediction (2)'!$A144, Data!$H$2:$H$66, "&lt;2000")/COUNTIFS(Data!$P$2:$P$66, "&gt;0", Data!$H$2:$H$66, "&lt;2000")</f>
        <v>0.888888888888889</v>
      </c>
      <c r="H144" s="0" t="n">
        <f aca="false">COUNTIFS(Data!$P$2:$P$66, "&lt;"&amp;'Time to prediction (2)'!$A144, Data!$H$2:$H$66, "&gt;1999")/COUNTIFS(Data!$P$2:$P$66, "&gt;0", Data!$H$2:$H$66, "&gt;1999")</f>
        <v>0.925</v>
      </c>
      <c r="I144" s="0" t="n">
        <f aca="false">ABS(G144-H144)</f>
        <v>0.0361111111111112</v>
      </c>
      <c r="J144" s="0" t="n">
        <f aca="false">G144-G143</f>
        <v>0</v>
      </c>
      <c r="K144" s="0" t="n">
        <f aca="false">H144-H143</f>
        <v>0</v>
      </c>
    </row>
    <row r="145" customFormat="false" ht="12" hidden="false" customHeight="false" outlineLevel="0" collapsed="false">
      <c r="A145" s="0" t="n">
        <v>144</v>
      </c>
      <c r="B145" s="0" t="n">
        <f aca="false">COUNTIF(Data!$P$2:$P$66, "&lt;"&amp;'Time to prediction (2)'!$A145)/COUNT(Data!$P$2:$P$66)</f>
        <v>0.913793103448276</v>
      </c>
      <c r="C145" s="0" t="n">
        <f aca="false">B145-B144</f>
        <v>0</v>
      </c>
      <c r="E145" s="0" t="n">
        <f aca="false">COUNTIFS(Data!$P$2:$P$66, "&lt;"&amp;'Time to prediction (2)'!$A145, Data!$D$2:$D$66, "AI")/COUNTIFS(Data!$P$2:$P$66, "&gt;0", Data!$D$2:$D$66, "AI")</f>
        <v>0.954545454545455</v>
      </c>
      <c r="G145" s="0" t="n">
        <f aca="false">COUNTIFS(Data!$P$2:$P$66, "&lt;"&amp;'Time to prediction (2)'!$A145, Data!$H$2:$H$66, "&lt;2000")/COUNTIFS(Data!$P$2:$P$66, "&gt;0", Data!$H$2:$H$66, "&lt;2000")</f>
        <v>0.888888888888889</v>
      </c>
      <c r="H145" s="0" t="n">
        <f aca="false">COUNTIFS(Data!$P$2:$P$66, "&lt;"&amp;'Time to prediction (2)'!$A145, Data!$H$2:$H$66, "&gt;1999")/COUNTIFS(Data!$P$2:$P$66, "&gt;0", Data!$H$2:$H$66, "&gt;1999")</f>
        <v>0.925</v>
      </c>
      <c r="I145" s="0" t="n">
        <f aca="false">ABS(G145-H145)</f>
        <v>0.0361111111111112</v>
      </c>
      <c r="J145" s="0" t="n">
        <f aca="false">G145-G144</f>
        <v>0</v>
      </c>
      <c r="K145" s="0" t="n">
        <f aca="false">H145-H144</f>
        <v>0</v>
      </c>
    </row>
    <row r="146" customFormat="false" ht="12" hidden="false" customHeight="false" outlineLevel="0" collapsed="false">
      <c r="A146" s="0" t="n">
        <v>145</v>
      </c>
      <c r="B146" s="0" t="n">
        <f aca="false">COUNTIF(Data!$P$2:$P$66, "&lt;"&amp;'Time to prediction (2)'!$A146)/COUNT(Data!$P$2:$P$66)</f>
        <v>0.913793103448276</v>
      </c>
      <c r="C146" s="0" t="n">
        <f aca="false">B146-B145</f>
        <v>0</v>
      </c>
      <c r="E146" s="0" t="n">
        <f aca="false">COUNTIFS(Data!$P$2:$P$66, "&lt;"&amp;'Time to prediction (2)'!$A146, Data!$D$2:$D$66, "AI")/COUNTIFS(Data!$P$2:$P$66, "&gt;0", Data!$D$2:$D$66, "AI")</f>
        <v>0.954545454545455</v>
      </c>
      <c r="G146" s="0" t="n">
        <f aca="false">COUNTIFS(Data!$P$2:$P$66, "&lt;"&amp;'Time to prediction (2)'!$A146, Data!$H$2:$H$66, "&lt;2000")/COUNTIFS(Data!$P$2:$P$66, "&gt;0", Data!$H$2:$H$66, "&lt;2000")</f>
        <v>0.888888888888889</v>
      </c>
      <c r="H146" s="0" t="n">
        <f aca="false">COUNTIFS(Data!$P$2:$P$66, "&lt;"&amp;'Time to prediction (2)'!$A146, Data!$H$2:$H$66, "&gt;1999")/COUNTIFS(Data!$P$2:$P$66, "&gt;0", Data!$H$2:$H$66, "&gt;1999")</f>
        <v>0.925</v>
      </c>
      <c r="I146" s="0" t="n">
        <f aca="false">ABS(G146-H146)</f>
        <v>0.0361111111111112</v>
      </c>
      <c r="J146" s="0" t="n">
        <f aca="false">G146-G145</f>
        <v>0</v>
      </c>
      <c r="K146" s="0" t="n">
        <f aca="false">H146-H145</f>
        <v>0</v>
      </c>
    </row>
    <row r="147" customFormat="false" ht="12" hidden="false" customHeight="false" outlineLevel="0" collapsed="false">
      <c r="A147" s="0" t="n">
        <v>146</v>
      </c>
      <c r="B147" s="0" t="n">
        <f aca="false">COUNTIF(Data!$P$2:$P$66, "&lt;"&amp;'Time to prediction (2)'!$A147)/COUNT(Data!$P$2:$P$66)</f>
        <v>0.913793103448276</v>
      </c>
      <c r="C147" s="0" t="n">
        <f aca="false">B147-B146</f>
        <v>0</v>
      </c>
      <c r="E147" s="0" t="n">
        <f aca="false">COUNTIFS(Data!$P$2:$P$66, "&lt;"&amp;'Time to prediction (2)'!$A147, Data!$D$2:$D$66, "AI")/COUNTIFS(Data!$P$2:$P$66, "&gt;0", Data!$D$2:$D$66, "AI")</f>
        <v>0.954545454545455</v>
      </c>
      <c r="G147" s="0" t="n">
        <f aca="false">COUNTIFS(Data!$P$2:$P$66, "&lt;"&amp;'Time to prediction (2)'!$A147, Data!$H$2:$H$66, "&lt;2000")/COUNTIFS(Data!$P$2:$P$66, "&gt;0", Data!$H$2:$H$66, "&lt;2000")</f>
        <v>0.888888888888889</v>
      </c>
      <c r="H147" s="0" t="n">
        <f aca="false">COUNTIFS(Data!$P$2:$P$66, "&lt;"&amp;'Time to prediction (2)'!$A147, Data!$H$2:$H$66, "&gt;1999")/COUNTIFS(Data!$P$2:$P$66, "&gt;0", Data!$H$2:$H$66, "&gt;1999")</f>
        <v>0.925</v>
      </c>
      <c r="I147" s="0" t="n">
        <f aca="false">ABS(G147-H147)</f>
        <v>0.0361111111111112</v>
      </c>
      <c r="J147" s="0" t="n">
        <f aca="false">G147-G146</f>
        <v>0</v>
      </c>
      <c r="K147" s="0" t="n">
        <f aca="false">H147-H146</f>
        <v>0</v>
      </c>
    </row>
    <row r="148" customFormat="false" ht="12" hidden="false" customHeight="false" outlineLevel="0" collapsed="false">
      <c r="A148" s="0" t="n">
        <v>147</v>
      </c>
      <c r="B148" s="0" t="n">
        <f aca="false">COUNTIF(Data!$P$2:$P$66, "&lt;"&amp;'Time to prediction (2)'!$A148)/COUNT(Data!$P$2:$P$66)</f>
        <v>0.913793103448276</v>
      </c>
      <c r="C148" s="0" t="n">
        <f aca="false">B148-B147</f>
        <v>0</v>
      </c>
      <c r="E148" s="0" t="n">
        <f aca="false">COUNTIFS(Data!$P$2:$P$66, "&lt;"&amp;'Time to prediction (2)'!$A148, Data!$D$2:$D$66, "AI")/COUNTIFS(Data!$P$2:$P$66, "&gt;0", Data!$D$2:$D$66, "AI")</f>
        <v>0.954545454545455</v>
      </c>
      <c r="G148" s="0" t="n">
        <f aca="false">COUNTIFS(Data!$P$2:$P$66, "&lt;"&amp;'Time to prediction (2)'!$A148, Data!$H$2:$H$66, "&lt;2000")/COUNTIFS(Data!$P$2:$P$66, "&gt;0", Data!$H$2:$H$66, "&lt;2000")</f>
        <v>0.888888888888889</v>
      </c>
      <c r="H148" s="0" t="n">
        <f aca="false">COUNTIFS(Data!$P$2:$P$66, "&lt;"&amp;'Time to prediction (2)'!$A148, Data!$H$2:$H$66, "&gt;1999")/COUNTIFS(Data!$P$2:$P$66, "&gt;0", Data!$H$2:$H$66, "&gt;1999")</f>
        <v>0.925</v>
      </c>
      <c r="I148" s="0" t="n">
        <f aca="false">ABS(G148-H148)</f>
        <v>0.0361111111111112</v>
      </c>
      <c r="J148" s="0" t="n">
        <f aca="false">G148-G147</f>
        <v>0</v>
      </c>
      <c r="K148" s="0" t="n">
        <f aca="false">H148-H147</f>
        <v>0</v>
      </c>
    </row>
    <row r="149" customFormat="false" ht="12" hidden="false" customHeight="false" outlineLevel="0" collapsed="false">
      <c r="A149" s="0" t="n">
        <v>148</v>
      </c>
      <c r="B149" s="0" t="n">
        <f aca="false">COUNTIF(Data!$P$2:$P$66, "&lt;"&amp;'Time to prediction (2)'!$A149)/COUNT(Data!$P$2:$P$66)</f>
        <v>0.913793103448276</v>
      </c>
      <c r="C149" s="0" t="n">
        <f aca="false">B149-B148</f>
        <v>0</v>
      </c>
      <c r="E149" s="0" t="n">
        <f aca="false">COUNTIFS(Data!$P$2:$P$66, "&lt;"&amp;'Time to prediction (2)'!$A149, Data!$D$2:$D$66, "AI")/COUNTIFS(Data!$P$2:$P$66, "&gt;0", Data!$D$2:$D$66, "AI")</f>
        <v>0.954545454545455</v>
      </c>
      <c r="G149" s="0" t="n">
        <f aca="false">COUNTIFS(Data!$P$2:$P$66, "&lt;"&amp;'Time to prediction (2)'!$A149, Data!$H$2:$H$66, "&lt;2000")/COUNTIFS(Data!$P$2:$P$66, "&gt;0", Data!$H$2:$H$66, "&lt;2000")</f>
        <v>0.888888888888889</v>
      </c>
      <c r="H149" s="0" t="n">
        <f aca="false">COUNTIFS(Data!$P$2:$P$66, "&lt;"&amp;'Time to prediction (2)'!$A149, Data!$H$2:$H$66, "&gt;1999")/COUNTIFS(Data!$P$2:$P$66, "&gt;0", Data!$H$2:$H$66, "&gt;1999")</f>
        <v>0.925</v>
      </c>
      <c r="I149" s="0" t="n">
        <f aca="false">ABS(G149-H149)</f>
        <v>0.0361111111111112</v>
      </c>
      <c r="J149" s="0" t="n">
        <f aca="false">G149-G148</f>
        <v>0</v>
      </c>
      <c r="K149" s="0" t="n">
        <f aca="false">H149-H148</f>
        <v>0</v>
      </c>
    </row>
    <row r="150" customFormat="false" ht="12" hidden="false" customHeight="false" outlineLevel="0" collapsed="false">
      <c r="A150" s="0" t="n">
        <v>149</v>
      </c>
      <c r="B150" s="0" t="n">
        <f aca="false">COUNTIF(Data!$P$2:$P$66, "&lt;"&amp;'Time to prediction (2)'!$A150)/COUNT(Data!$P$2:$P$66)</f>
        <v>0.913793103448276</v>
      </c>
      <c r="C150" s="0" t="n">
        <f aca="false">B150-B149</f>
        <v>0</v>
      </c>
      <c r="E150" s="0" t="n">
        <f aca="false">COUNTIFS(Data!$P$2:$P$66, "&lt;"&amp;'Time to prediction (2)'!$A150, Data!$D$2:$D$66, "AI")/COUNTIFS(Data!$P$2:$P$66, "&gt;0", Data!$D$2:$D$66, "AI")</f>
        <v>0.954545454545455</v>
      </c>
      <c r="G150" s="0" t="n">
        <f aca="false">COUNTIFS(Data!$P$2:$P$66, "&lt;"&amp;'Time to prediction (2)'!$A150, Data!$H$2:$H$66, "&lt;2000")/COUNTIFS(Data!$P$2:$P$66, "&gt;0", Data!$H$2:$H$66, "&lt;2000")</f>
        <v>0.888888888888889</v>
      </c>
      <c r="H150" s="0" t="n">
        <f aca="false">COUNTIFS(Data!$P$2:$P$66, "&lt;"&amp;'Time to prediction (2)'!$A150, Data!$H$2:$H$66, "&gt;1999")/COUNTIFS(Data!$P$2:$P$66, "&gt;0", Data!$H$2:$H$66, "&gt;1999")</f>
        <v>0.925</v>
      </c>
      <c r="I150" s="0" t="n">
        <f aca="false">ABS(G150-H150)</f>
        <v>0.0361111111111112</v>
      </c>
      <c r="J150" s="0" t="n">
        <f aca="false">G150-G149</f>
        <v>0</v>
      </c>
      <c r="K150" s="0" t="n">
        <f aca="false">H150-H149</f>
        <v>0</v>
      </c>
    </row>
    <row r="151" customFormat="false" ht="12" hidden="false" customHeight="false" outlineLevel="0" collapsed="false">
      <c r="A151" s="0" t="n">
        <v>150</v>
      </c>
      <c r="B151" s="0" t="n">
        <f aca="false">COUNTIF(Data!$P$2:$P$66, "&lt;"&amp;'Time to prediction (2)'!$A151)/COUNT(Data!$P$2:$P$66)</f>
        <v>0.913793103448276</v>
      </c>
      <c r="C151" s="0" t="n">
        <f aca="false">B151-B150</f>
        <v>0</v>
      </c>
      <c r="E151" s="0" t="n">
        <f aca="false">COUNTIFS(Data!$P$2:$P$66, "&lt;"&amp;'Time to prediction (2)'!$A151, Data!$D$2:$D$66, "AI")/COUNTIFS(Data!$P$2:$P$66, "&gt;0", Data!$D$2:$D$66, "AI")</f>
        <v>0.954545454545455</v>
      </c>
      <c r="G151" s="0" t="n">
        <f aca="false">COUNTIFS(Data!$P$2:$P$66, "&lt;"&amp;'Time to prediction (2)'!$A151, Data!$H$2:$H$66, "&lt;2000")/COUNTIFS(Data!$P$2:$P$66, "&gt;0", Data!$H$2:$H$66, "&lt;2000")</f>
        <v>0.888888888888889</v>
      </c>
      <c r="H151" s="0" t="n">
        <f aca="false">COUNTIFS(Data!$P$2:$P$66, "&lt;"&amp;'Time to prediction (2)'!$A151, Data!$H$2:$H$66, "&gt;1999")/COUNTIFS(Data!$P$2:$P$66, "&gt;0", Data!$H$2:$H$66, "&gt;1999")</f>
        <v>0.925</v>
      </c>
      <c r="I151" s="0" t="n">
        <f aca="false">ABS(G151-H151)</f>
        <v>0.0361111111111112</v>
      </c>
      <c r="J151" s="0" t="n">
        <f aca="false">G151-G150</f>
        <v>0</v>
      </c>
      <c r="K151" s="0" t="n">
        <f aca="false">H151-H150</f>
        <v>0</v>
      </c>
    </row>
    <row r="152" customFormat="false" ht="12" hidden="false" customHeight="false" outlineLevel="0" collapsed="false">
      <c r="A152" s="0" t="n">
        <v>151</v>
      </c>
      <c r="B152" s="0" t="n">
        <f aca="false">COUNTIF(Data!$P$2:$P$66, "&lt;"&amp;'Time to prediction (2)'!$A152)/COUNT(Data!$P$2:$P$66)</f>
        <v>0.913793103448276</v>
      </c>
      <c r="C152" s="0" t="n">
        <f aca="false">B152-B151</f>
        <v>0</v>
      </c>
      <c r="E152" s="0" t="n">
        <f aca="false">COUNTIFS(Data!$P$2:$P$66, "&lt;"&amp;'Time to prediction (2)'!$A152, Data!$D$2:$D$66, "AI")/COUNTIFS(Data!$P$2:$P$66, "&gt;0", Data!$D$2:$D$66, "AI")</f>
        <v>0.954545454545455</v>
      </c>
      <c r="G152" s="0" t="n">
        <f aca="false">COUNTIFS(Data!$P$2:$P$66, "&lt;"&amp;'Time to prediction (2)'!$A152, Data!$H$2:$H$66, "&lt;2000")/COUNTIFS(Data!$P$2:$P$66, "&gt;0", Data!$H$2:$H$66, "&lt;2000")</f>
        <v>0.888888888888889</v>
      </c>
      <c r="H152" s="0" t="n">
        <f aca="false">COUNTIFS(Data!$P$2:$P$66, "&lt;"&amp;'Time to prediction (2)'!$A152, Data!$H$2:$H$66, "&gt;1999")/COUNTIFS(Data!$P$2:$P$66, "&gt;0", Data!$H$2:$H$66, "&gt;1999")</f>
        <v>0.925</v>
      </c>
      <c r="I152" s="0" t="n">
        <f aca="false">ABS(G152-H152)</f>
        <v>0.0361111111111112</v>
      </c>
      <c r="J152" s="0" t="n">
        <f aca="false">G152-G151</f>
        <v>0</v>
      </c>
      <c r="K152" s="0" t="n">
        <f aca="false">H152-H151</f>
        <v>0</v>
      </c>
    </row>
    <row r="153" customFormat="false" ht="12" hidden="false" customHeight="false" outlineLevel="0" collapsed="false">
      <c r="A153" s="0" t="n">
        <v>152</v>
      </c>
      <c r="B153" s="0" t="n">
        <f aca="false">COUNTIF(Data!$P$2:$P$66, "&lt;"&amp;'Time to prediction (2)'!$A153)/COUNT(Data!$P$2:$P$66)</f>
        <v>0.913793103448276</v>
      </c>
      <c r="C153" s="0" t="n">
        <f aca="false">B153-B152</f>
        <v>0</v>
      </c>
      <c r="E153" s="0" t="n">
        <f aca="false">COUNTIFS(Data!$P$2:$P$66, "&lt;"&amp;'Time to prediction (2)'!$A153, Data!$D$2:$D$66, "AI")/COUNTIFS(Data!$P$2:$P$66, "&gt;0", Data!$D$2:$D$66, "AI")</f>
        <v>0.954545454545455</v>
      </c>
      <c r="G153" s="0" t="n">
        <f aca="false">COUNTIFS(Data!$P$2:$P$66, "&lt;"&amp;'Time to prediction (2)'!$A153, Data!$H$2:$H$66, "&lt;2000")/COUNTIFS(Data!$P$2:$P$66, "&gt;0", Data!$H$2:$H$66, "&lt;2000")</f>
        <v>0.888888888888889</v>
      </c>
      <c r="H153" s="0" t="n">
        <f aca="false">COUNTIFS(Data!$P$2:$P$66, "&lt;"&amp;'Time to prediction (2)'!$A153, Data!$H$2:$H$66, "&gt;1999")/COUNTIFS(Data!$P$2:$P$66, "&gt;0", Data!$H$2:$H$66, "&gt;1999")</f>
        <v>0.925</v>
      </c>
      <c r="I153" s="0" t="n">
        <f aca="false">ABS(G153-H153)</f>
        <v>0.0361111111111112</v>
      </c>
      <c r="J153" s="0" t="n">
        <f aca="false">G153-G152</f>
        <v>0</v>
      </c>
      <c r="K153" s="0" t="n">
        <f aca="false">H153-H152</f>
        <v>0</v>
      </c>
    </row>
    <row r="154" customFormat="false" ht="12" hidden="false" customHeight="false" outlineLevel="0" collapsed="false">
      <c r="A154" s="0" t="n">
        <v>153</v>
      </c>
      <c r="B154" s="0" t="n">
        <f aca="false">COUNTIF(Data!$P$2:$P$66, "&lt;"&amp;'Time to prediction (2)'!$A154)/COUNT(Data!$P$2:$P$66)</f>
        <v>0.913793103448276</v>
      </c>
      <c r="C154" s="0" t="n">
        <f aca="false">B154-B153</f>
        <v>0</v>
      </c>
      <c r="E154" s="0" t="n">
        <f aca="false">COUNTIFS(Data!$P$2:$P$66, "&lt;"&amp;'Time to prediction (2)'!$A154, Data!$D$2:$D$66, "AI")/COUNTIFS(Data!$P$2:$P$66, "&gt;0", Data!$D$2:$D$66, "AI")</f>
        <v>0.954545454545455</v>
      </c>
      <c r="G154" s="0" t="n">
        <f aca="false">COUNTIFS(Data!$P$2:$P$66, "&lt;"&amp;'Time to prediction (2)'!$A154, Data!$H$2:$H$66, "&lt;2000")/COUNTIFS(Data!$P$2:$P$66, "&gt;0", Data!$H$2:$H$66, "&lt;2000")</f>
        <v>0.888888888888889</v>
      </c>
      <c r="H154" s="0" t="n">
        <f aca="false">COUNTIFS(Data!$P$2:$P$66, "&lt;"&amp;'Time to prediction (2)'!$A154, Data!$H$2:$H$66, "&gt;1999")/COUNTIFS(Data!$P$2:$P$66, "&gt;0", Data!$H$2:$H$66, "&gt;1999")</f>
        <v>0.925</v>
      </c>
      <c r="I154" s="0" t="n">
        <f aca="false">ABS(G154-H154)</f>
        <v>0.0361111111111112</v>
      </c>
      <c r="J154" s="0" t="n">
        <f aca="false">G154-G153</f>
        <v>0</v>
      </c>
      <c r="K154" s="0" t="n">
        <f aca="false">H154-H153</f>
        <v>0</v>
      </c>
    </row>
    <row r="155" customFormat="false" ht="12" hidden="false" customHeight="false" outlineLevel="0" collapsed="false">
      <c r="A155" s="0" t="n">
        <v>154</v>
      </c>
      <c r="B155" s="0" t="n">
        <f aca="false">COUNTIF(Data!$P$2:$P$66, "&lt;"&amp;'Time to prediction (2)'!$A155)/COUNT(Data!$P$2:$P$66)</f>
        <v>0.913793103448276</v>
      </c>
      <c r="C155" s="0" t="n">
        <f aca="false">B155-B154</f>
        <v>0</v>
      </c>
      <c r="E155" s="0" t="n">
        <f aca="false">COUNTIFS(Data!$P$2:$P$66, "&lt;"&amp;'Time to prediction (2)'!$A155, Data!$D$2:$D$66, "AI")/COUNTIFS(Data!$P$2:$P$66, "&gt;0", Data!$D$2:$D$66, "AI")</f>
        <v>0.954545454545455</v>
      </c>
      <c r="G155" s="0" t="n">
        <f aca="false">COUNTIFS(Data!$P$2:$P$66, "&lt;"&amp;'Time to prediction (2)'!$A155, Data!$H$2:$H$66, "&lt;2000")/COUNTIFS(Data!$P$2:$P$66, "&gt;0", Data!$H$2:$H$66, "&lt;2000")</f>
        <v>0.888888888888889</v>
      </c>
      <c r="H155" s="0" t="n">
        <f aca="false">COUNTIFS(Data!$P$2:$P$66, "&lt;"&amp;'Time to prediction (2)'!$A155, Data!$H$2:$H$66, "&gt;1999")/COUNTIFS(Data!$P$2:$P$66, "&gt;0", Data!$H$2:$H$66, "&gt;1999")</f>
        <v>0.925</v>
      </c>
      <c r="I155" s="0" t="n">
        <f aca="false">ABS(G155-H155)</f>
        <v>0.0361111111111112</v>
      </c>
      <c r="J155" s="0" t="n">
        <f aca="false">G155-G154</f>
        <v>0</v>
      </c>
      <c r="K155" s="0" t="n">
        <f aca="false">H155-H154</f>
        <v>0</v>
      </c>
    </row>
    <row r="156" customFormat="false" ht="12" hidden="false" customHeight="false" outlineLevel="0" collapsed="false">
      <c r="A156" s="0" t="n">
        <v>155</v>
      </c>
      <c r="B156" s="0" t="n">
        <f aca="false">COUNTIF(Data!$P$2:$P$66, "&lt;"&amp;'Time to prediction (2)'!$A156)/COUNT(Data!$P$2:$P$66)</f>
        <v>0.913793103448276</v>
      </c>
      <c r="C156" s="0" t="n">
        <f aca="false">B156-B155</f>
        <v>0</v>
      </c>
      <c r="E156" s="0" t="n">
        <f aca="false">COUNTIFS(Data!$P$2:$P$66, "&lt;"&amp;'Time to prediction (2)'!$A156, Data!$D$2:$D$66, "AI")/COUNTIFS(Data!$P$2:$P$66, "&gt;0", Data!$D$2:$D$66, "AI")</f>
        <v>0.954545454545455</v>
      </c>
      <c r="G156" s="0" t="n">
        <f aca="false">COUNTIFS(Data!$P$2:$P$66, "&lt;"&amp;'Time to prediction (2)'!$A156, Data!$H$2:$H$66, "&lt;2000")/COUNTIFS(Data!$P$2:$P$66, "&gt;0", Data!$H$2:$H$66, "&lt;2000")</f>
        <v>0.888888888888889</v>
      </c>
      <c r="H156" s="0" t="n">
        <f aca="false">COUNTIFS(Data!$P$2:$P$66, "&lt;"&amp;'Time to prediction (2)'!$A156, Data!$H$2:$H$66, "&gt;1999")/COUNTIFS(Data!$P$2:$P$66, "&gt;0", Data!$H$2:$H$66, "&gt;1999")</f>
        <v>0.925</v>
      </c>
      <c r="I156" s="0" t="n">
        <f aca="false">ABS(G156-H156)</f>
        <v>0.0361111111111112</v>
      </c>
      <c r="J156" s="0" t="n">
        <f aca="false">G156-G155</f>
        <v>0</v>
      </c>
      <c r="K156" s="0" t="n">
        <f aca="false">H156-H155</f>
        <v>0</v>
      </c>
    </row>
    <row r="157" customFormat="false" ht="12" hidden="false" customHeight="false" outlineLevel="0" collapsed="false">
      <c r="A157" s="0" t="n">
        <v>156</v>
      </c>
      <c r="B157" s="0" t="n">
        <f aca="false">COUNTIF(Data!$P$2:$P$66, "&lt;"&amp;'Time to prediction (2)'!$A157)/COUNT(Data!$P$2:$P$66)</f>
        <v>0.931034482758621</v>
      </c>
      <c r="C157" s="0" t="n">
        <f aca="false">B157-B156</f>
        <v>0.0172413793103446</v>
      </c>
      <c r="E157" s="0" t="n">
        <f aca="false">COUNTIFS(Data!$P$2:$P$66, "&lt;"&amp;'Time to prediction (2)'!$A157, Data!$D$2:$D$66, "AI")/COUNTIFS(Data!$P$2:$P$66, "&gt;0", Data!$D$2:$D$66, "AI")</f>
        <v>0.954545454545455</v>
      </c>
      <c r="G157" s="0" t="n">
        <f aca="false">COUNTIFS(Data!$P$2:$P$66, "&lt;"&amp;'Time to prediction (2)'!$A157, Data!$H$2:$H$66, "&lt;2000")/COUNTIFS(Data!$P$2:$P$66, "&gt;0", Data!$H$2:$H$66, "&lt;2000")</f>
        <v>0.944444444444444</v>
      </c>
      <c r="H157" s="0" t="n">
        <f aca="false">COUNTIFS(Data!$P$2:$P$66, "&lt;"&amp;'Time to prediction (2)'!$A157, Data!$H$2:$H$66, "&gt;1999")/COUNTIFS(Data!$P$2:$P$66, "&gt;0", Data!$H$2:$H$66, "&gt;1999")</f>
        <v>0.925</v>
      </c>
      <c r="I157" s="0" t="n">
        <f aca="false">ABS(G157-H157)</f>
        <v>0.0194444444444445</v>
      </c>
      <c r="J157" s="0" t="n">
        <f aca="false">G157-G156</f>
        <v>0.0555555555555557</v>
      </c>
      <c r="K157" s="0" t="n">
        <f aca="false">H157-H156</f>
        <v>0</v>
      </c>
    </row>
    <row r="158" customFormat="false" ht="12" hidden="false" customHeight="false" outlineLevel="0" collapsed="false">
      <c r="A158" s="0" t="n">
        <v>157</v>
      </c>
      <c r="B158" s="0" t="n">
        <f aca="false">COUNTIF(Data!$P$2:$P$66, "&lt;"&amp;'Time to prediction (2)'!$A158)/COUNT(Data!$P$2:$P$66)</f>
        <v>0.931034482758621</v>
      </c>
      <c r="C158" s="0" t="n">
        <f aca="false">B158-B157</f>
        <v>0</v>
      </c>
      <c r="E158" s="0" t="n">
        <f aca="false">COUNTIFS(Data!$P$2:$P$66, "&lt;"&amp;'Time to prediction (2)'!$A158, Data!$D$2:$D$66, "AI")/COUNTIFS(Data!$P$2:$P$66, "&gt;0", Data!$D$2:$D$66, "AI")</f>
        <v>0.954545454545455</v>
      </c>
      <c r="G158" s="0" t="n">
        <f aca="false">COUNTIFS(Data!$P$2:$P$66, "&lt;"&amp;'Time to prediction (2)'!$A158, Data!$H$2:$H$66, "&lt;2000")/COUNTIFS(Data!$P$2:$P$66, "&gt;0", Data!$H$2:$H$66, "&lt;2000")</f>
        <v>0.944444444444444</v>
      </c>
      <c r="H158" s="0" t="n">
        <f aca="false">COUNTIFS(Data!$P$2:$P$66, "&lt;"&amp;'Time to prediction (2)'!$A158, Data!$H$2:$H$66, "&gt;1999")/COUNTIFS(Data!$P$2:$P$66, "&gt;0", Data!$H$2:$H$66, "&gt;1999")</f>
        <v>0.925</v>
      </c>
      <c r="I158" s="0" t="n">
        <f aca="false">ABS(G158-H158)</f>
        <v>0.0194444444444445</v>
      </c>
      <c r="J158" s="0" t="n">
        <f aca="false">G158-G157</f>
        <v>0</v>
      </c>
      <c r="K158" s="0" t="n">
        <f aca="false">H158-H157</f>
        <v>0</v>
      </c>
    </row>
    <row r="159" customFormat="false" ht="12" hidden="false" customHeight="false" outlineLevel="0" collapsed="false">
      <c r="A159" s="0" t="n">
        <v>158</v>
      </c>
      <c r="B159" s="0" t="n">
        <f aca="false">COUNTIF(Data!$P$2:$P$66, "&lt;"&amp;'Time to prediction (2)'!$A159)/COUNT(Data!$P$2:$P$66)</f>
        <v>0.931034482758621</v>
      </c>
      <c r="C159" s="0" t="n">
        <f aca="false">B159-B158</f>
        <v>0</v>
      </c>
      <c r="E159" s="0" t="n">
        <f aca="false">COUNTIFS(Data!$P$2:$P$66, "&lt;"&amp;'Time to prediction (2)'!$A159, Data!$D$2:$D$66, "AI")/COUNTIFS(Data!$P$2:$P$66, "&gt;0", Data!$D$2:$D$66, "AI")</f>
        <v>0.954545454545455</v>
      </c>
      <c r="G159" s="0" t="n">
        <f aca="false">COUNTIFS(Data!$P$2:$P$66, "&lt;"&amp;'Time to prediction (2)'!$A159, Data!$H$2:$H$66, "&lt;2000")/COUNTIFS(Data!$P$2:$P$66, "&gt;0", Data!$H$2:$H$66, "&lt;2000")</f>
        <v>0.944444444444444</v>
      </c>
      <c r="H159" s="0" t="n">
        <f aca="false">COUNTIFS(Data!$P$2:$P$66, "&lt;"&amp;'Time to prediction (2)'!$A159, Data!$H$2:$H$66, "&gt;1999")/COUNTIFS(Data!$P$2:$P$66, "&gt;0", Data!$H$2:$H$66, "&gt;1999")</f>
        <v>0.925</v>
      </c>
      <c r="I159" s="0" t="n">
        <f aca="false">ABS(G159-H159)</f>
        <v>0.0194444444444445</v>
      </c>
      <c r="J159" s="0" t="n">
        <f aca="false">G159-G158</f>
        <v>0</v>
      </c>
      <c r="K159" s="0" t="n">
        <f aca="false">H159-H158</f>
        <v>0</v>
      </c>
    </row>
    <row r="160" customFormat="false" ht="12" hidden="false" customHeight="false" outlineLevel="0" collapsed="false">
      <c r="A160" s="0" t="n">
        <v>159</v>
      </c>
      <c r="B160" s="0" t="n">
        <f aca="false">COUNTIF(Data!$P$2:$P$66, "&lt;"&amp;'Time to prediction (2)'!$A160)/COUNT(Data!$P$2:$P$66)</f>
        <v>0.931034482758621</v>
      </c>
      <c r="C160" s="0" t="n">
        <f aca="false">B160-B159</f>
        <v>0</v>
      </c>
      <c r="E160" s="0" t="n">
        <f aca="false">COUNTIFS(Data!$P$2:$P$66, "&lt;"&amp;'Time to prediction (2)'!$A160, Data!$D$2:$D$66, "AI")/COUNTIFS(Data!$P$2:$P$66, "&gt;0", Data!$D$2:$D$66, "AI")</f>
        <v>0.954545454545455</v>
      </c>
      <c r="G160" s="0" t="n">
        <f aca="false">COUNTIFS(Data!$P$2:$P$66, "&lt;"&amp;'Time to prediction (2)'!$A160, Data!$H$2:$H$66, "&lt;2000")/COUNTIFS(Data!$P$2:$P$66, "&gt;0", Data!$H$2:$H$66, "&lt;2000")</f>
        <v>0.944444444444444</v>
      </c>
      <c r="H160" s="0" t="n">
        <f aca="false">COUNTIFS(Data!$P$2:$P$66, "&lt;"&amp;'Time to prediction (2)'!$A160, Data!$H$2:$H$66, "&gt;1999")/COUNTIFS(Data!$P$2:$P$66, "&gt;0", Data!$H$2:$H$66, "&gt;1999")</f>
        <v>0.925</v>
      </c>
      <c r="I160" s="0" t="n">
        <f aca="false">ABS(G160-H160)</f>
        <v>0.0194444444444445</v>
      </c>
      <c r="J160" s="0" t="n">
        <f aca="false">G160-G159</f>
        <v>0</v>
      </c>
      <c r="K160" s="0" t="n">
        <f aca="false">H160-H159</f>
        <v>0</v>
      </c>
    </row>
    <row r="161" customFormat="false" ht="12" hidden="false" customHeight="false" outlineLevel="0" collapsed="false">
      <c r="A161" s="0" t="n">
        <v>160</v>
      </c>
      <c r="B161" s="0" t="n">
        <f aca="false">COUNTIF(Data!$P$2:$P$66, "&lt;"&amp;'Time to prediction (2)'!$A161)/COUNT(Data!$P$2:$P$66)</f>
        <v>0.931034482758621</v>
      </c>
      <c r="C161" s="0" t="n">
        <f aca="false">B161-B160</f>
        <v>0</v>
      </c>
      <c r="E161" s="0" t="n">
        <f aca="false">COUNTIFS(Data!$P$2:$P$66, "&lt;"&amp;'Time to prediction (2)'!$A161, Data!$D$2:$D$66, "AI")/COUNTIFS(Data!$P$2:$P$66, "&gt;0", Data!$D$2:$D$66, "AI")</f>
        <v>0.954545454545455</v>
      </c>
      <c r="G161" s="0" t="n">
        <f aca="false">COUNTIFS(Data!$P$2:$P$66, "&lt;"&amp;'Time to prediction (2)'!$A161, Data!$H$2:$H$66, "&lt;2000")/COUNTIFS(Data!$P$2:$P$66, "&gt;0", Data!$H$2:$H$66, "&lt;2000")</f>
        <v>0.944444444444444</v>
      </c>
      <c r="H161" s="0" t="n">
        <f aca="false">COUNTIFS(Data!$P$2:$P$66, "&lt;"&amp;'Time to prediction (2)'!$A161, Data!$H$2:$H$66, "&gt;1999")/COUNTIFS(Data!$P$2:$P$66, "&gt;0", Data!$H$2:$H$66, "&gt;1999")</f>
        <v>0.925</v>
      </c>
      <c r="I161" s="0" t="n">
        <f aca="false">ABS(G161-H161)</f>
        <v>0.0194444444444445</v>
      </c>
      <c r="J161" s="0" t="n">
        <f aca="false">G161-G160</f>
        <v>0</v>
      </c>
      <c r="K161" s="0" t="n">
        <f aca="false">H161-H160</f>
        <v>0</v>
      </c>
    </row>
    <row r="162" customFormat="false" ht="12" hidden="false" customHeight="false" outlineLevel="0" collapsed="false">
      <c r="A162" s="0" t="n">
        <v>161</v>
      </c>
      <c r="B162" s="0" t="n">
        <f aca="false">COUNTIF(Data!$P$2:$P$66, "&lt;"&amp;'Time to prediction (2)'!$A162)/COUNT(Data!$P$2:$P$66)</f>
        <v>0.931034482758621</v>
      </c>
      <c r="C162" s="0" t="n">
        <f aca="false">B162-B161</f>
        <v>0</v>
      </c>
      <c r="E162" s="0" t="n">
        <f aca="false">COUNTIFS(Data!$P$2:$P$66, "&lt;"&amp;'Time to prediction (2)'!$A162, Data!$D$2:$D$66, "AI")/COUNTIFS(Data!$P$2:$P$66, "&gt;0", Data!$D$2:$D$66, "AI")</f>
        <v>0.954545454545455</v>
      </c>
      <c r="G162" s="0" t="n">
        <f aca="false">COUNTIFS(Data!$P$2:$P$66, "&lt;"&amp;'Time to prediction (2)'!$A162, Data!$H$2:$H$66, "&lt;2000")/COUNTIFS(Data!$P$2:$P$66, "&gt;0", Data!$H$2:$H$66, "&lt;2000")</f>
        <v>0.944444444444444</v>
      </c>
      <c r="H162" s="0" t="n">
        <f aca="false">COUNTIFS(Data!$P$2:$P$66, "&lt;"&amp;'Time to prediction (2)'!$A162, Data!$H$2:$H$66, "&gt;1999")/COUNTIFS(Data!$P$2:$P$66, "&gt;0", Data!$H$2:$H$66, "&gt;1999")</f>
        <v>0.925</v>
      </c>
      <c r="I162" s="0" t="n">
        <f aca="false">ABS(G162-H162)</f>
        <v>0.0194444444444445</v>
      </c>
      <c r="J162" s="0" t="n">
        <f aca="false">G162-G161</f>
        <v>0</v>
      </c>
      <c r="K162" s="0" t="n">
        <f aca="false">H162-H161</f>
        <v>0</v>
      </c>
    </row>
    <row r="163" customFormat="false" ht="12" hidden="false" customHeight="false" outlineLevel="0" collapsed="false">
      <c r="A163" s="0" t="n">
        <v>162</v>
      </c>
      <c r="B163" s="0" t="n">
        <f aca="false">COUNTIF(Data!$P$2:$P$66, "&lt;"&amp;'Time to prediction (2)'!$A163)/COUNT(Data!$P$2:$P$66)</f>
        <v>0.931034482758621</v>
      </c>
      <c r="C163" s="0" t="n">
        <f aca="false">B163-B162</f>
        <v>0</v>
      </c>
      <c r="E163" s="0" t="n">
        <f aca="false">COUNTIFS(Data!$P$2:$P$66, "&lt;"&amp;'Time to prediction (2)'!$A163, Data!$D$2:$D$66, "AI")/COUNTIFS(Data!$P$2:$P$66, "&gt;0", Data!$D$2:$D$66, "AI")</f>
        <v>0.954545454545455</v>
      </c>
      <c r="G163" s="0" t="n">
        <f aca="false">COUNTIFS(Data!$P$2:$P$66, "&lt;"&amp;'Time to prediction (2)'!$A163, Data!$H$2:$H$66, "&lt;2000")/COUNTIFS(Data!$P$2:$P$66, "&gt;0", Data!$H$2:$H$66, "&lt;2000")</f>
        <v>0.944444444444444</v>
      </c>
      <c r="H163" s="0" t="n">
        <f aca="false">COUNTIFS(Data!$P$2:$P$66, "&lt;"&amp;'Time to prediction (2)'!$A163, Data!$H$2:$H$66, "&gt;1999")/COUNTIFS(Data!$P$2:$P$66, "&gt;0", Data!$H$2:$H$66, "&gt;1999")</f>
        <v>0.925</v>
      </c>
      <c r="I163" s="0" t="n">
        <f aca="false">ABS(G163-H163)</f>
        <v>0.0194444444444445</v>
      </c>
      <c r="J163" s="0" t="n">
        <f aca="false">G163-G162</f>
        <v>0</v>
      </c>
      <c r="K163" s="0" t="n">
        <f aca="false">H163-H162</f>
        <v>0</v>
      </c>
    </row>
    <row r="164" customFormat="false" ht="12" hidden="false" customHeight="false" outlineLevel="0" collapsed="false">
      <c r="A164" s="0" t="n">
        <v>163</v>
      </c>
      <c r="B164" s="0" t="n">
        <f aca="false">COUNTIF(Data!$P$2:$P$66, "&lt;"&amp;'Time to prediction (2)'!$A164)/COUNT(Data!$P$2:$P$66)</f>
        <v>0.931034482758621</v>
      </c>
      <c r="C164" s="0" t="n">
        <f aca="false">B164-B163</f>
        <v>0</v>
      </c>
      <c r="E164" s="0" t="n">
        <f aca="false">COUNTIFS(Data!$P$2:$P$66, "&lt;"&amp;'Time to prediction (2)'!$A164, Data!$D$2:$D$66, "AI")/COUNTIFS(Data!$P$2:$P$66, "&gt;0", Data!$D$2:$D$66, "AI")</f>
        <v>0.954545454545455</v>
      </c>
      <c r="G164" s="0" t="n">
        <f aca="false">COUNTIFS(Data!$P$2:$P$66, "&lt;"&amp;'Time to prediction (2)'!$A164, Data!$H$2:$H$66, "&lt;2000")/COUNTIFS(Data!$P$2:$P$66, "&gt;0", Data!$H$2:$H$66, "&lt;2000")</f>
        <v>0.944444444444444</v>
      </c>
      <c r="H164" s="0" t="n">
        <f aca="false">COUNTIFS(Data!$P$2:$P$66, "&lt;"&amp;'Time to prediction (2)'!$A164, Data!$H$2:$H$66, "&gt;1999")/COUNTIFS(Data!$P$2:$P$66, "&gt;0", Data!$H$2:$H$66, "&gt;1999")</f>
        <v>0.925</v>
      </c>
      <c r="I164" s="0" t="n">
        <f aca="false">ABS(G164-H164)</f>
        <v>0.0194444444444445</v>
      </c>
      <c r="J164" s="0" t="n">
        <f aca="false">G164-G163</f>
        <v>0</v>
      </c>
      <c r="K164" s="0" t="n">
        <f aca="false">H164-H163</f>
        <v>0</v>
      </c>
    </row>
    <row r="165" customFormat="false" ht="12" hidden="false" customHeight="false" outlineLevel="0" collapsed="false">
      <c r="A165" s="0" t="n">
        <v>164</v>
      </c>
      <c r="B165" s="0" t="n">
        <f aca="false">COUNTIF(Data!$P$2:$P$66, "&lt;"&amp;'Time to prediction (2)'!$A165)/COUNT(Data!$P$2:$P$66)</f>
        <v>0.931034482758621</v>
      </c>
      <c r="C165" s="0" t="n">
        <f aca="false">B165-B164</f>
        <v>0</v>
      </c>
      <c r="E165" s="0" t="n">
        <f aca="false">COUNTIFS(Data!$P$2:$P$66, "&lt;"&amp;'Time to prediction (2)'!$A165, Data!$D$2:$D$66, "AI")/COUNTIFS(Data!$P$2:$P$66, "&gt;0", Data!$D$2:$D$66, "AI")</f>
        <v>0.954545454545455</v>
      </c>
      <c r="G165" s="0" t="n">
        <f aca="false">COUNTIFS(Data!$P$2:$P$66, "&lt;"&amp;'Time to prediction (2)'!$A165, Data!$H$2:$H$66, "&lt;2000")/COUNTIFS(Data!$P$2:$P$66, "&gt;0", Data!$H$2:$H$66, "&lt;2000")</f>
        <v>0.944444444444444</v>
      </c>
      <c r="H165" s="0" t="n">
        <f aca="false">COUNTIFS(Data!$P$2:$P$66, "&lt;"&amp;'Time to prediction (2)'!$A165, Data!$H$2:$H$66, "&gt;1999")/COUNTIFS(Data!$P$2:$P$66, "&gt;0", Data!$H$2:$H$66, "&gt;1999")</f>
        <v>0.925</v>
      </c>
      <c r="I165" s="0" t="n">
        <f aca="false">ABS(G165-H165)</f>
        <v>0.0194444444444445</v>
      </c>
      <c r="J165" s="0" t="n">
        <f aca="false">G165-G164</f>
        <v>0</v>
      </c>
      <c r="K165" s="0" t="n">
        <f aca="false">H165-H164</f>
        <v>0</v>
      </c>
    </row>
    <row r="166" customFormat="false" ht="12" hidden="false" customHeight="false" outlineLevel="0" collapsed="false">
      <c r="A166" s="0" t="n">
        <v>165</v>
      </c>
      <c r="B166" s="0" t="n">
        <f aca="false">COUNTIF(Data!$P$2:$P$66, "&lt;"&amp;'Time to prediction (2)'!$A166)/COUNT(Data!$P$2:$P$66)</f>
        <v>0.931034482758621</v>
      </c>
      <c r="C166" s="0" t="n">
        <f aca="false">B166-B165</f>
        <v>0</v>
      </c>
      <c r="E166" s="0" t="n">
        <f aca="false">COUNTIFS(Data!$P$2:$P$66, "&lt;"&amp;'Time to prediction (2)'!$A166, Data!$D$2:$D$66, "AI")/COUNTIFS(Data!$P$2:$P$66, "&gt;0", Data!$D$2:$D$66, "AI")</f>
        <v>0.954545454545455</v>
      </c>
      <c r="G166" s="0" t="n">
        <f aca="false">COUNTIFS(Data!$P$2:$P$66, "&lt;"&amp;'Time to prediction (2)'!$A166, Data!$H$2:$H$66, "&lt;2000")/COUNTIFS(Data!$P$2:$P$66, "&gt;0", Data!$H$2:$H$66, "&lt;2000")</f>
        <v>0.944444444444444</v>
      </c>
      <c r="H166" s="0" t="n">
        <f aca="false">COUNTIFS(Data!$P$2:$P$66, "&lt;"&amp;'Time to prediction (2)'!$A166, Data!$H$2:$H$66, "&gt;1999")/COUNTIFS(Data!$P$2:$P$66, "&gt;0", Data!$H$2:$H$66, "&gt;1999")</f>
        <v>0.925</v>
      </c>
      <c r="I166" s="0" t="n">
        <f aca="false">ABS(G166-H166)</f>
        <v>0.0194444444444445</v>
      </c>
      <c r="J166" s="0" t="n">
        <f aca="false">G166-G165</f>
        <v>0</v>
      </c>
      <c r="K166" s="0" t="n">
        <f aca="false">H166-H165</f>
        <v>0</v>
      </c>
    </row>
    <row r="167" customFormat="false" ht="12" hidden="false" customHeight="false" outlineLevel="0" collapsed="false">
      <c r="A167" s="0" t="n">
        <v>166</v>
      </c>
      <c r="B167" s="0" t="n">
        <f aca="false">COUNTIF(Data!$P$2:$P$66, "&lt;"&amp;'Time to prediction (2)'!$A167)/COUNT(Data!$P$2:$P$66)</f>
        <v>0.931034482758621</v>
      </c>
      <c r="C167" s="0" t="n">
        <f aca="false">B167-B166</f>
        <v>0</v>
      </c>
      <c r="E167" s="0" t="n">
        <f aca="false">COUNTIFS(Data!$P$2:$P$66, "&lt;"&amp;'Time to prediction (2)'!$A167, Data!$D$2:$D$66, "AI")/COUNTIFS(Data!$P$2:$P$66, "&gt;0", Data!$D$2:$D$66, "AI")</f>
        <v>0.954545454545455</v>
      </c>
      <c r="G167" s="0" t="n">
        <f aca="false">COUNTIFS(Data!$P$2:$P$66, "&lt;"&amp;'Time to prediction (2)'!$A167, Data!$H$2:$H$66, "&lt;2000")/COUNTIFS(Data!$P$2:$P$66, "&gt;0", Data!$H$2:$H$66, "&lt;2000")</f>
        <v>0.944444444444444</v>
      </c>
      <c r="H167" s="0" t="n">
        <f aca="false">COUNTIFS(Data!$P$2:$P$66, "&lt;"&amp;'Time to prediction (2)'!$A167, Data!$H$2:$H$66, "&gt;1999")/COUNTIFS(Data!$P$2:$P$66, "&gt;0", Data!$H$2:$H$66, "&gt;1999")</f>
        <v>0.925</v>
      </c>
      <c r="I167" s="0" t="n">
        <f aca="false">ABS(G167-H167)</f>
        <v>0.0194444444444445</v>
      </c>
      <c r="J167" s="0" t="n">
        <f aca="false">G167-G166</f>
        <v>0</v>
      </c>
      <c r="K167" s="0" t="n">
        <f aca="false">H167-H166</f>
        <v>0</v>
      </c>
    </row>
    <row r="168" customFormat="false" ht="12" hidden="false" customHeight="false" outlineLevel="0" collapsed="false">
      <c r="A168" s="0" t="n">
        <v>167</v>
      </c>
      <c r="B168" s="0" t="n">
        <f aca="false">COUNTIF(Data!$P$2:$P$66, "&lt;"&amp;'Time to prediction (2)'!$A168)/COUNT(Data!$P$2:$P$66)</f>
        <v>0.931034482758621</v>
      </c>
      <c r="C168" s="0" t="n">
        <f aca="false">B168-B167</f>
        <v>0</v>
      </c>
      <c r="E168" s="0" t="n">
        <f aca="false">COUNTIFS(Data!$P$2:$P$66, "&lt;"&amp;'Time to prediction (2)'!$A168, Data!$D$2:$D$66, "AI")/COUNTIFS(Data!$P$2:$P$66, "&gt;0", Data!$D$2:$D$66, "AI")</f>
        <v>0.954545454545455</v>
      </c>
      <c r="G168" s="0" t="n">
        <f aca="false">COUNTIFS(Data!$P$2:$P$66, "&lt;"&amp;'Time to prediction (2)'!$A168, Data!$H$2:$H$66, "&lt;2000")/COUNTIFS(Data!$P$2:$P$66, "&gt;0", Data!$H$2:$H$66, "&lt;2000")</f>
        <v>0.944444444444444</v>
      </c>
      <c r="H168" s="0" t="n">
        <f aca="false">COUNTIFS(Data!$P$2:$P$66, "&lt;"&amp;'Time to prediction (2)'!$A168, Data!$H$2:$H$66, "&gt;1999")/COUNTIFS(Data!$P$2:$P$66, "&gt;0", Data!$H$2:$H$66, "&gt;1999")</f>
        <v>0.925</v>
      </c>
      <c r="I168" s="0" t="n">
        <f aca="false">ABS(G168-H168)</f>
        <v>0.0194444444444445</v>
      </c>
      <c r="J168" s="0" t="n">
        <f aca="false">G168-G167</f>
        <v>0</v>
      </c>
      <c r="K168" s="0" t="n">
        <f aca="false">H168-H167</f>
        <v>0</v>
      </c>
    </row>
    <row r="169" customFormat="false" ht="12" hidden="false" customHeight="false" outlineLevel="0" collapsed="false">
      <c r="A169" s="0" t="n">
        <v>168</v>
      </c>
      <c r="B169" s="0" t="n">
        <f aca="false">COUNTIF(Data!$P$2:$P$66, "&lt;"&amp;'Time to prediction (2)'!$A169)/COUNT(Data!$P$2:$P$66)</f>
        <v>0.931034482758621</v>
      </c>
      <c r="C169" s="0" t="n">
        <f aca="false">B169-B168</f>
        <v>0</v>
      </c>
      <c r="E169" s="0" t="n">
        <f aca="false">COUNTIFS(Data!$P$2:$P$66, "&lt;"&amp;'Time to prediction (2)'!$A169, Data!$D$2:$D$66, "AI")/COUNTIFS(Data!$P$2:$P$66, "&gt;0", Data!$D$2:$D$66, "AI")</f>
        <v>0.954545454545455</v>
      </c>
      <c r="G169" s="0" t="n">
        <f aca="false">COUNTIFS(Data!$P$2:$P$66, "&lt;"&amp;'Time to prediction (2)'!$A169, Data!$H$2:$H$66, "&lt;2000")/COUNTIFS(Data!$P$2:$P$66, "&gt;0", Data!$H$2:$H$66, "&lt;2000")</f>
        <v>0.944444444444444</v>
      </c>
      <c r="H169" s="0" t="n">
        <f aca="false">COUNTIFS(Data!$P$2:$P$66, "&lt;"&amp;'Time to prediction (2)'!$A169, Data!$H$2:$H$66, "&gt;1999")/COUNTIFS(Data!$P$2:$P$66, "&gt;0", Data!$H$2:$H$66, "&gt;1999")</f>
        <v>0.925</v>
      </c>
      <c r="I169" s="0" t="n">
        <f aca="false">ABS(G169-H169)</f>
        <v>0.0194444444444445</v>
      </c>
      <c r="J169" s="0" t="n">
        <f aca="false">G169-G168</f>
        <v>0</v>
      </c>
      <c r="K169" s="0" t="n">
        <f aca="false">H169-H168</f>
        <v>0</v>
      </c>
    </row>
    <row r="170" customFormat="false" ht="12" hidden="false" customHeight="false" outlineLevel="0" collapsed="false">
      <c r="A170" s="0" t="n">
        <v>169</v>
      </c>
      <c r="B170" s="0" t="n">
        <f aca="false">COUNTIF(Data!$P$2:$P$66, "&lt;"&amp;'Time to prediction (2)'!$A170)/COUNT(Data!$P$2:$P$66)</f>
        <v>0.931034482758621</v>
      </c>
      <c r="C170" s="0" t="n">
        <f aca="false">B170-B169</f>
        <v>0</v>
      </c>
      <c r="E170" s="0" t="n">
        <f aca="false">COUNTIFS(Data!$P$2:$P$66, "&lt;"&amp;'Time to prediction (2)'!$A170, Data!$D$2:$D$66, "AI")/COUNTIFS(Data!$P$2:$P$66, "&gt;0", Data!$D$2:$D$66, "AI")</f>
        <v>0.954545454545455</v>
      </c>
      <c r="G170" s="0" t="n">
        <f aca="false">COUNTIFS(Data!$P$2:$P$66, "&lt;"&amp;'Time to prediction (2)'!$A170, Data!$H$2:$H$66, "&lt;2000")/COUNTIFS(Data!$P$2:$P$66, "&gt;0", Data!$H$2:$H$66, "&lt;2000")</f>
        <v>0.944444444444444</v>
      </c>
      <c r="H170" s="0" t="n">
        <f aca="false">COUNTIFS(Data!$P$2:$P$66, "&lt;"&amp;'Time to prediction (2)'!$A170, Data!$H$2:$H$66, "&gt;1999")/COUNTIFS(Data!$P$2:$P$66, "&gt;0", Data!$H$2:$H$66, "&gt;1999")</f>
        <v>0.925</v>
      </c>
      <c r="I170" s="0" t="n">
        <f aca="false">ABS(G170-H170)</f>
        <v>0.0194444444444445</v>
      </c>
      <c r="J170" s="0" t="n">
        <f aca="false">G170-G169</f>
        <v>0</v>
      </c>
      <c r="K170" s="0" t="n">
        <f aca="false">H170-H169</f>
        <v>0</v>
      </c>
    </row>
    <row r="171" customFormat="false" ht="12" hidden="false" customHeight="false" outlineLevel="0" collapsed="false">
      <c r="A171" s="0" t="n">
        <v>170</v>
      </c>
      <c r="B171" s="0" t="n">
        <f aca="false">COUNTIF(Data!$P$2:$P$66, "&lt;"&amp;'Time to prediction (2)'!$A171)/COUNT(Data!$P$2:$P$66)</f>
        <v>0.931034482758621</v>
      </c>
      <c r="C171" s="0" t="n">
        <f aca="false">B171-B170</f>
        <v>0</v>
      </c>
      <c r="E171" s="0" t="n">
        <f aca="false">COUNTIFS(Data!$P$2:$P$66, "&lt;"&amp;'Time to prediction (2)'!$A171, Data!$D$2:$D$66, "AI")/COUNTIFS(Data!$P$2:$P$66, "&gt;0", Data!$D$2:$D$66, "AI")</f>
        <v>0.954545454545455</v>
      </c>
      <c r="G171" s="0" t="n">
        <f aca="false">COUNTIFS(Data!$P$2:$P$66, "&lt;"&amp;'Time to prediction (2)'!$A171, Data!$H$2:$H$66, "&lt;2000")/COUNTIFS(Data!$P$2:$P$66, "&gt;0", Data!$H$2:$H$66, "&lt;2000")</f>
        <v>0.944444444444444</v>
      </c>
      <c r="H171" s="0" t="n">
        <f aca="false">COUNTIFS(Data!$P$2:$P$66, "&lt;"&amp;'Time to prediction (2)'!$A171, Data!$H$2:$H$66, "&gt;1999")/COUNTIFS(Data!$P$2:$P$66, "&gt;0", Data!$H$2:$H$66, "&gt;1999")</f>
        <v>0.925</v>
      </c>
      <c r="I171" s="0" t="n">
        <f aca="false">ABS(G171-H171)</f>
        <v>0.0194444444444445</v>
      </c>
      <c r="J171" s="0" t="n">
        <f aca="false">G171-G170</f>
        <v>0</v>
      </c>
      <c r="K171" s="0" t="n">
        <f aca="false">H171-H170</f>
        <v>0</v>
      </c>
    </row>
    <row r="172" customFormat="false" ht="12" hidden="false" customHeight="false" outlineLevel="0" collapsed="false">
      <c r="A172" s="0" t="n">
        <v>171</v>
      </c>
      <c r="B172" s="0" t="n">
        <f aca="false">COUNTIF(Data!$P$2:$P$66, "&lt;"&amp;'Time to prediction (2)'!$A172)/COUNT(Data!$P$2:$P$66)</f>
        <v>0.931034482758621</v>
      </c>
      <c r="C172" s="0" t="n">
        <f aca="false">B172-B171</f>
        <v>0</v>
      </c>
      <c r="E172" s="0" t="n">
        <f aca="false">COUNTIFS(Data!$P$2:$P$66, "&lt;"&amp;'Time to prediction (2)'!$A172, Data!$D$2:$D$66, "AI")/COUNTIFS(Data!$P$2:$P$66, "&gt;0", Data!$D$2:$D$66, "AI")</f>
        <v>0.954545454545455</v>
      </c>
      <c r="G172" s="0" t="n">
        <f aca="false">COUNTIFS(Data!$P$2:$P$66, "&lt;"&amp;'Time to prediction (2)'!$A172, Data!$H$2:$H$66, "&lt;2000")/COUNTIFS(Data!$P$2:$P$66, "&gt;0", Data!$H$2:$H$66, "&lt;2000")</f>
        <v>0.944444444444444</v>
      </c>
      <c r="H172" s="0" t="n">
        <f aca="false">COUNTIFS(Data!$P$2:$P$66, "&lt;"&amp;'Time to prediction (2)'!$A172, Data!$H$2:$H$66, "&gt;1999")/COUNTIFS(Data!$P$2:$P$66, "&gt;0", Data!$H$2:$H$66, "&gt;1999")</f>
        <v>0.925</v>
      </c>
      <c r="I172" s="0" t="n">
        <f aca="false">ABS(G172-H172)</f>
        <v>0.0194444444444445</v>
      </c>
      <c r="J172" s="0" t="n">
        <f aca="false">G172-G171</f>
        <v>0</v>
      </c>
      <c r="K172" s="0" t="n">
        <f aca="false">H172-H171</f>
        <v>0</v>
      </c>
    </row>
    <row r="173" customFormat="false" ht="12" hidden="false" customHeight="false" outlineLevel="0" collapsed="false">
      <c r="A173" s="0" t="n">
        <v>172</v>
      </c>
      <c r="B173" s="0" t="n">
        <f aca="false">COUNTIF(Data!$P$2:$P$66, "&lt;"&amp;'Time to prediction (2)'!$A173)/COUNT(Data!$P$2:$P$66)</f>
        <v>0.931034482758621</v>
      </c>
      <c r="C173" s="0" t="n">
        <f aca="false">B173-B172</f>
        <v>0</v>
      </c>
      <c r="E173" s="0" t="n">
        <f aca="false">COUNTIFS(Data!$P$2:$P$66, "&lt;"&amp;'Time to prediction (2)'!$A173, Data!$D$2:$D$66, "AI")/COUNTIFS(Data!$P$2:$P$66, "&gt;0", Data!$D$2:$D$66, "AI")</f>
        <v>0.954545454545455</v>
      </c>
      <c r="G173" s="0" t="n">
        <f aca="false">COUNTIFS(Data!$P$2:$P$66, "&lt;"&amp;'Time to prediction (2)'!$A173, Data!$H$2:$H$66, "&lt;2000")/COUNTIFS(Data!$P$2:$P$66, "&gt;0", Data!$H$2:$H$66, "&lt;2000")</f>
        <v>0.944444444444444</v>
      </c>
      <c r="H173" s="0" t="n">
        <f aca="false">COUNTIFS(Data!$P$2:$P$66, "&lt;"&amp;'Time to prediction (2)'!$A173, Data!$H$2:$H$66, "&gt;1999")/COUNTIFS(Data!$P$2:$P$66, "&gt;0", Data!$H$2:$H$66, "&gt;1999")</f>
        <v>0.925</v>
      </c>
      <c r="I173" s="0" t="n">
        <f aca="false">ABS(G173-H173)</f>
        <v>0.0194444444444445</v>
      </c>
      <c r="J173" s="0" t="n">
        <f aca="false">G173-G172</f>
        <v>0</v>
      </c>
      <c r="K173" s="0" t="n">
        <f aca="false">H173-H172</f>
        <v>0</v>
      </c>
    </row>
    <row r="174" customFormat="false" ht="12" hidden="false" customHeight="false" outlineLevel="0" collapsed="false">
      <c r="A174" s="0" t="n">
        <v>173</v>
      </c>
      <c r="B174" s="0" t="n">
        <f aca="false">COUNTIF(Data!$P$2:$P$66, "&lt;"&amp;'Time to prediction (2)'!$A174)/COUNT(Data!$P$2:$P$66)</f>
        <v>0.931034482758621</v>
      </c>
      <c r="C174" s="0" t="n">
        <f aca="false">B174-B173</f>
        <v>0</v>
      </c>
      <c r="E174" s="0" t="n">
        <f aca="false">COUNTIFS(Data!$P$2:$P$66, "&lt;"&amp;'Time to prediction (2)'!$A174, Data!$D$2:$D$66, "AI")/COUNTIFS(Data!$P$2:$P$66, "&gt;0", Data!$D$2:$D$66, "AI")</f>
        <v>0.954545454545455</v>
      </c>
      <c r="G174" s="0" t="n">
        <f aca="false">COUNTIFS(Data!$P$2:$P$66, "&lt;"&amp;'Time to prediction (2)'!$A174, Data!$H$2:$H$66, "&lt;2000")/COUNTIFS(Data!$P$2:$P$66, "&gt;0", Data!$H$2:$H$66, "&lt;2000")</f>
        <v>0.944444444444444</v>
      </c>
      <c r="H174" s="0" t="n">
        <f aca="false">COUNTIFS(Data!$P$2:$P$66, "&lt;"&amp;'Time to prediction (2)'!$A174, Data!$H$2:$H$66, "&gt;1999")/COUNTIFS(Data!$P$2:$P$66, "&gt;0", Data!$H$2:$H$66, "&gt;1999")</f>
        <v>0.925</v>
      </c>
      <c r="I174" s="0" t="n">
        <f aca="false">ABS(G174-H174)</f>
        <v>0.0194444444444445</v>
      </c>
      <c r="J174" s="0" t="n">
        <f aca="false">G174-G173</f>
        <v>0</v>
      </c>
      <c r="K174" s="0" t="n">
        <f aca="false">H174-H173</f>
        <v>0</v>
      </c>
    </row>
    <row r="175" customFormat="false" ht="12" hidden="false" customHeight="false" outlineLevel="0" collapsed="false">
      <c r="A175" s="0" t="n">
        <v>174</v>
      </c>
      <c r="B175" s="0" t="n">
        <f aca="false">COUNTIF(Data!$P$2:$P$66, "&lt;"&amp;'Time to prediction (2)'!$A175)/COUNT(Data!$P$2:$P$66)</f>
        <v>0.931034482758621</v>
      </c>
      <c r="C175" s="0" t="n">
        <f aca="false">B175-B174</f>
        <v>0</v>
      </c>
      <c r="E175" s="0" t="n">
        <f aca="false">COUNTIFS(Data!$P$2:$P$66, "&lt;"&amp;'Time to prediction (2)'!$A175, Data!$D$2:$D$66, "AI")/COUNTIFS(Data!$P$2:$P$66, "&gt;0", Data!$D$2:$D$66, "AI")</f>
        <v>0.954545454545455</v>
      </c>
      <c r="G175" s="0" t="n">
        <f aca="false">COUNTIFS(Data!$P$2:$P$66, "&lt;"&amp;'Time to prediction (2)'!$A175, Data!$H$2:$H$66, "&lt;2000")/COUNTIFS(Data!$P$2:$P$66, "&gt;0", Data!$H$2:$H$66, "&lt;2000")</f>
        <v>0.944444444444444</v>
      </c>
      <c r="H175" s="0" t="n">
        <f aca="false">COUNTIFS(Data!$P$2:$P$66, "&lt;"&amp;'Time to prediction (2)'!$A175, Data!$H$2:$H$66, "&gt;1999")/COUNTIFS(Data!$P$2:$P$66, "&gt;0", Data!$H$2:$H$66, "&gt;1999")</f>
        <v>0.925</v>
      </c>
      <c r="I175" s="0" t="n">
        <f aca="false">ABS(G175-H175)</f>
        <v>0.0194444444444445</v>
      </c>
      <c r="J175" s="0" t="n">
        <f aca="false">G175-G174</f>
        <v>0</v>
      </c>
      <c r="K175" s="0" t="n">
        <f aca="false">H175-H174</f>
        <v>0</v>
      </c>
    </row>
    <row r="176" customFormat="false" ht="12" hidden="false" customHeight="false" outlineLevel="0" collapsed="false">
      <c r="A176" s="0" t="n">
        <v>175</v>
      </c>
      <c r="B176" s="0" t="n">
        <f aca="false">COUNTIF(Data!$P$2:$P$66, "&lt;"&amp;'Time to prediction (2)'!$A176)/COUNT(Data!$P$2:$P$66)</f>
        <v>0.931034482758621</v>
      </c>
      <c r="C176" s="0" t="n">
        <f aca="false">B176-B175</f>
        <v>0</v>
      </c>
      <c r="E176" s="0" t="n">
        <f aca="false">COUNTIFS(Data!$P$2:$P$66, "&lt;"&amp;'Time to prediction (2)'!$A176, Data!$D$2:$D$66, "AI")/COUNTIFS(Data!$P$2:$P$66, "&gt;0", Data!$D$2:$D$66, "AI")</f>
        <v>0.954545454545455</v>
      </c>
      <c r="G176" s="0" t="n">
        <f aca="false">COUNTIFS(Data!$P$2:$P$66, "&lt;"&amp;'Time to prediction (2)'!$A176, Data!$H$2:$H$66, "&lt;2000")/COUNTIFS(Data!$P$2:$P$66, "&gt;0", Data!$H$2:$H$66, "&lt;2000")</f>
        <v>0.944444444444444</v>
      </c>
      <c r="H176" s="0" t="n">
        <f aca="false">COUNTIFS(Data!$P$2:$P$66, "&lt;"&amp;'Time to prediction (2)'!$A176, Data!$H$2:$H$66, "&gt;1999")/COUNTIFS(Data!$P$2:$P$66, "&gt;0", Data!$H$2:$H$66, "&gt;1999")</f>
        <v>0.925</v>
      </c>
      <c r="I176" s="0" t="n">
        <f aca="false">ABS(G176-H176)</f>
        <v>0.0194444444444445</v>
      </c>
      <c r="J176" s="0" t="n">
        <f aca="false">G176-G175</f>
        <v>0</v>
      </c>
      <c r="K176" s="0" t="n">
        <f aca="false">H176-H175</f>
        <v>0</v>
      </c>
    </row>
    <row r="177" customFormat="false" ht="12" hidden="false" customHeight="false" outlineLevel="0" collapsed="false">
      <c r="A177" s="0" t="n">
        <v>176</v>
      </c>
      <c r="B177" s="0" t="n">
        <f aca="false">COUNTIF(Data!$P$2:$P$66, "&lt;"&amp;'Time to prediction (2)'!$A177)/COUNT(Data!$P$2:$P$66)</f>
        <v>0.931034482758621</v>
      </c>
      <c r="C177" s="0" t="n">
        <f aca="false">B177-B176</f>
        <v>0</v>
      </c>
      <c r="E177" s="0" t="n">
        <f aca="false">COUNTIFS(Data!$P$2:$P$66, "&lt;"&amp;'Time to prediction (2)'!$A177, Data!$D$2:$D$66, "AI")/COUNTIFS(Data!$P$2:$P$66, "&gt;0", Data!$D$2:$D$66, "AI")</f>
        <v>0.954545454545455</v>
      </c>
      <c r="G177" s="0" t="n">
        <f aca="false">COUNTIFS(Data!$P$2:$P$66, "&lt;"&amp;'Time to prediction (2)'!$A177, Data!$H$2:$H$66, "&lt;2000")/COUNTIFS(Data!$P$2:$P$66, "&gt;0", Data!$H$2:$H$66, "&lt;2000")</f>
        <v>0.944444444444444</v>
      </c>
      <c r="H177" s="0" t="n">
        <f aca="false">COUNTIFS(Data!$P$2:$P$66, "&lt;"&amp;'Time to prediction (2)'!$A177, Data!$H$2:$H$66, "&gt;1999")/COUNTIFS(Data!$P$2:$P$66, "&gt;0", Data!$H$2:$H$66, "&gt;1999")</f>
        <v>0.925</v>
      </c>
      <c r="I177" s="0" t="n">
        <f aca="false">ABS(G177-H177)</f>
        <v>0.0194444444444445</v>
      </c>
      <c r="J177" s="0" t="n">
        <f aca="false">G177-G176</f>
        <v>0</v>
      </c>
      <c r="K177" s="0" t="n">
        <f aca="false">H177-H176</f>
        <v>0</v>
      </c>
    </row>
    <row r="178" customFormat="false" ht="12" hidden="false" customHeight="false" outlineLevel="0" collapsed="false">
      <c r="A178" s="0" t="n">
        <v>177</v>
      </c>
      <c r="B178" s="0" t="n">
        <f aca="false">COUNTIF(Data!$P$2:$P$66, "&lt;"&amp;'Time to prediction (2)'!$A178)/COUNT(Data!$P$2:$P$66)</f>
        <v>0.931034482758621</v>
      </c>
      <c r="C178" s="0" t="n">
        <f aca="false">B178-B177</f>
        <v>0</v>
      </c>
      <c r="E178" s="0" t="n">
        <f aca="false">COUNTIFS(Data!$P$2:$P$66, "&lt;"&amp;'Time to prediction (2)'!$A178, Data!$D$2:$D$66, "AI")/COUNTIFS(Data!$P$2:$P$66, "&gt;0", Data!$D$2:$D$66, "AI")</f>
        <v>0.954545454545455</v>
      </c>
      <c r="G178" s="0" t="n">
        <f aca="false">COUNTIFS(Data!$P$2:$P$66, "&lt;"&amp;'Time to prediction (2)'!$A178, Data!$H$2:$H$66, "&lt;2000")/COUNTIFS(Data!$P$2:$P$66, "&gt;0", Data!$H$2:$H$66, "&lt;2000")</f>
        <v>0.944444444444444</v>
      </c>
      <c r="H178" s="0" t="n">
        <f aca="false">COUNTIFS(Data!$P$2:$P$66, "&lt;"&amp;'Time to prediction (2)'!$A178, Data!$H$2:$H$66, "&gt;1999")/COUNTIFS(Data!$P$2:$P$66, "&gt;0", Data!$H$2:$H$66, "&gt;1999")</f>
        <v>0.925</v>
      </c>
      <c r="I178" s="0" t="n">
        <f aca="false">ABS(G178-H178)</f>
        <v>0.0194444444444445</v>
      </c>
      <c r="J178" s="0" t="n">
        <f aca="false">G178-G177</f>
        <v>0</v>
      </c>
      <c r="K178" s="0" t="n">
        <f aca="false">H178-H177</f>
        <v>0</v>
      </c>
    </row>
    <row r="179" customFormat="false" ht="12" hidden="false" customHeight="false" outlineLevel="0" collapsed="false">
      <c r="A179" s="0" t="n">
        <v>178</v>
      </c>
      <c r="B179" s="0" t="n">
        <f aca="false">COUNTIF(Data!$P$2:$P$66, "&lt;"&amp;'Time to prediction (2)'!$A179)/COUNT(Data!$P$2:$P$66)</f>
        <v>0.931034482758621</v>
      </c>
      <c r="C179" s="0" t="n">
        <f aca="false">B179-B178</f>
        <v>0</v>
      </c>
      <c r="E179" s="0" t="n">
        <f aca="false">COUNTIFS(Data!$P$2:$P$66, "&lt;"&amp;'Time to prediction (2)'!$A179, Data!$D$2:$D$66, "AI")/COUNTIFS(Data!$P$2:$P$66, "&gt;0", Data!$D$2:$D$66, "AI")</f>
        <v>0.954545454545455</v>
      </c>
      <c r="G179" s="0" t="n">
        <f aca="false">COUNTIFS(Data!$P$2:$P$66, "&lt;"&amp;'Time to prediction (2)'!$A179, Data!$H$2:$H$66, "&lt;2000")/COUNTIFS(Data!$P$2:$P$66, "&gt;0", Data!$H$2:$H$66, "&lt;2000")</f>
        <v>0.944444444444444</v>
      </c>
      <c r="H179" s="0" t="n">
        <f aca="false">COUNTIFS(Data!$P$2:$P$66, "&lt;"&amp;'Time to prediction (2)'!$A179, Data!$H$2:$H$66, "&gt;1999")/COUNTIFS(Data!$P$2:$P$66, "&gt;0", Data!$H$2:$H$66, "&gt;1999")</f>
        <v>0.925</v>
      </c>
      <c r="I179" s="0" t="n">
        <f aca="false">ABS(G179-H179)</f>
        <v>0.0194444444444445</v>
      </c>
      <c r="J179" s="0" t="n">
        <f aca="false">G179-G178</f>
        <v>0</v>
      </c>
      <c r="K179" s="0" t="n">
        <f aca="false">H179-H178</f>
        <v>0</v>
      </c>
    </row>
    <row r="180" customFormat="false" ht="12" hidden="false" customHeight="false" outlineLevel="0" collapsed="false">
      <c r="A180" s="0" t="n">
        <v>179</v>
      </c>
      <c r="B180" s="0" t="n">
        <f aca="false">COUNTIF(Data!$P$2:$P$66, "&lt;"&amp;'Time to prediction (2)'!$A180)/COUNT(Data!$P$2:$P$66)</f>
        <v>0.931034482758621</v>
      </c>
      <c r="C180" s="0" t="n">
        <f aca="false">B180-B179</f>
        <v>0</v>
      </c>
      <c r="E180" s="0" t="n">
        <f aca="false">COUNTIFS(Data!$P$2:$P$66, "&lt;"&amp;'Time to prediction (2)'!$A180, Data!$D$2:$D$66, "AI")/COUNTIFS(Data!$P$2:$P$66, "&gt;0", Data!$D$2:$D$66, "AI")</f>
        <v>0.954545454545455</v>
      </c>
      <c r="G180" s="0" t="n">
        <f aca="false">COUNTIFS(Data!$P$2:$P$66, "&lt;"&amp;'Time to prediction (2)'!$A180, Data!$H$2:$H$66, "&lt;2000")/COUNTIFS(Data!$P$2:$P$66, "&gt;0", Data!$H$2:$H$66, "&lt;2000")</f>
        <v>0.944444444444444</v>
      </c>
      <c r="H180" s="0" t="n">
        <f aca="false">COUNTIFS(Data!$P$2:$P$66, "&lt;"&amp;'Time to prediction (2)'!$A180, Data!$H$2:$H$66, "&gt;1999")/COUNTIFS(Data!$P$2:$P$66, "&gt;0", Data!$H$2:$H$66, "&gt;1999")</f>
        <v>0.925</v>
      </c>
      <c r="I180" s="0" t="n">
        <f aca="false">ABS(G180-H180)</f>
        <v>0.0194444444444445</v>
      </c>
      <c r="J180" s="0" t="n">
        <f aca="false">G180-G179</f>
        <v>0</v>
      </c>
      <c r="K180" s="0" t="n">
        <f aca="false">H180-H179</f>
        <v>0</v>
      </c>
    </row>
    <row r="181" customFormat="false" ht="12" hidden="false" customHeight="false" outlineLevel="0" collapsed="false">
      <c r="A181" s="0" t="n">
        <v>180</v>
      </c>
      <c r="B181" s="0" t="n">
        <f aca="false">COUNTIF(Data!$P$2:$P$66, "&lt;"&amp;'Time to prediction (2)'!$A181)/COUNT(Data!$P$2:$P$66)</f>
        <v>0.931034482758621</v>
      </c>
      <c r="C181" s="0" t="n">
        <f aca="false">B181-B180</f>
        <v>0</v>
      </c>
      <c r="E181" s="0" t="n">
        <f aca="false">COUNTIFS(Data!$P$2:$P$66, "&lt;"&amp;'Time to prediction (2)'!$A181, Data!$D$2:$D$66, "AI")/COUNTIFS(Data!$P$2:$P$66, "&gt;0", Data!$D$2:$D$66, "AI")</f>
        <v>0.954545454545455</v>
      </c>
      <c r="G181" s="0" t="n">
        <f aca="false">COUNTIFS(Data!$P$2:$P$66, "&lt;"&amp;'Time to prediction (2)'!$A181, Data!$H$2:$H$66, "&lt;2000")/COUNTIFS(Data!$P$2:$P$66, "&gt;0", Data!$H$2:$H$66, "&lt;2000")</f>
        <v>0.944444444444444</v>
      </c>
      <c r="H181" s="0" t="n">
        <f aca="false">COUNTIFS(Data!$P$2:$P$66, "&lt;"&amp;'Time to prediction (2)'!$A181, Data!$H$2:$H$66, "&gt;1999")/COUNTIFS(Data!$P$2:$P$66, "&gt;0", Data!$H$2:$H$66, "&gt;1999")</f>
        <v>0.925</v>
      </c>
      <c r="I181" s="0" t="n">
        <f aca="false">ABS(G181-H181)</f>
        <v>0.0194444444444445</v>
      </c>
      <c r="J181" s="0" t="n">
        <f aca="false">G181-G180</f>
        <v>0</v>
      </c>
      <c r="K181" s="0" t="n">
        <f aca="false">H181-H180</f>
        <v>0</v>
      </c>
    </row>
    <row r="182" customFormat="false" ht="12" hidden="false" customHeight="false" outlineLevel="0" collapsed="false">
      <c r="A182" s="0" t="n">
        <v>181</v>
      </c>
      <c r="B182" s="0" t="n">
        <f aca="false">COUNTIF(Data!$P$2:$P$66, "&lt;"&amp;'Time to prediction (2)'!$A182)/COUNT(Data!$P$2:$P$66)</f>
        <v>0.931034482758621</v>
      </c>
      <c r="C182" s="0" t="n">
        <f aca="false">B182-B181</f>
        <v>0</v>
      </c>
      <c r="E182" s="0" t="n">
        <f aca="false">COUNTIFS(Data!$P$2:$P$66, "&lt;"&amp;'Time to prediction (2)'!$A182, Data!$D$2:$D$66, "AI")/COUNTIFS(Data!$P$2:$P$66, "&gt;0", Data!$D$2:$D$66, "AI")</f>
        <v>0.954545454545455</v>
      </c>
      <c r="G182" s="0" t="n">
        <f aca="false">COUNTIFS(Data!$P$2:$P$66, "&lt;"&amp;'Time to prediction (2)'!$A182, Data!$H$2:$H$66, "&lt;2000")/COUNTIFS(Data!$P$2:$P$66, "&gt;0", Data!$H$2:$H$66, "&lt;2000")</f>
        <v>0.944444444444444</v>
      </c>
      <c r="H182" s="0" t="n">
        <f aca="false">COUNTIFS(Data!$P$2:$P$66, "&lt;"&amp;'Time to prediction (2)'!$A182, Data!$H$2:$H$66, "&gt;1999")/COUNTIFS(Data!$P$2:$P$66, "&gt;0", Data!$H$2:$H$66, "&gt;1999")</f>
        <v>0.925</v>
      </c>
      <c r="I182" s="0" t="n">
        <f aca="false">ABS(G182-H182)</f>
        <v>0.0194444444444445</v>
      </c>
      <c r="J182" s="0" t="n">
        <f aca="false">G182-G181</f>
        <v>0</v>
      </c>
      <c r="K182" s="0" t="n">
        <f aca="false">H182-H181</f>
        <v>0</v>
      </c>
    </row>
    <row r="183" customFormat="false" ht="12" hidden="false" customHeight="false" outlineLevel="0" collapsed="false">
      <c r="A183" s="0" t="n">
        <v>182</v>
      </c>
      <c r="B183" s="0" t="n">
        <f aca="false">COUNTIF(Data!$P$2:$P$66, "&lt;"&amp;'Time to prediction (2)'!$A183)/COUNT(Data!$P$2:$P$66)</f>
        <v>0.931034482758621</v>
      </c>
      <c r="C183" s="0" t="n">
        <f aca="false">B183-B182</f>
        <v>0</v>
      </c>
      <c r="E183" s="0" t="n">
        <f aca="false">COUNTIFS(Data!$P$2:$P$66, "&lt;"&amp;'Time to prediction (2)'!$A183, Data!$D$2:$D$66, "AI")/COUNTIFS(Data!$P$2:$P$66, "&gt;0", Data!$D$2:$D$66, "AI")</f>
        <v>0.954545454545455</v>
      </c>
      <c r="G183" s="0" t="n">
        <f aca="false">COUNTIFS(Data!$P$2:$P$66, "&lt;"&amp;'Time to prediction (2)'!$A183, Data!$H$2:$H$66, "&lt;2000")/COUNTIFS(Data!$P$2:$P$66, "&gt;0", Data!$H$2:$H$66, "&lt;2000")</f>
        <v>0.944444444444444</v>
      </c>
      <c r="H183" s="0" t="n">
        <f aca="false">COUNTIFS(Data!$P$2:$P$66, "&lt;"&amp;'Time to prediction (2)'!$A183, Data!$H$2:$H$66, "&gt;1999")/COUNTIFS(Data!$P$2:$P$66, "&gt;0", Data!$H$2:$H$66, "&gt;1999")</f>
        <v>0.925</v>
      </c>
      <c r="I183" s="0" t="n">
        <f aca="false">ABS(G183-H183)</f>
        <v>0.0194444444444445</v>
      </c>
      <c r="J183" s="0" t="n">
        <f aca="false">G183-G182</f>
        <v>0</v>
      </c>
      <c r="K183" s="0" t="n">
        <f aca="false">H183-H182</f>
        <v>0</v>
      </c>
    </row>
    <row r="184" customFormat="false" ht="12" hidden="false" customHeight="false" outlineLevel="0" collapsed="false">
      <c r="A184" s="0" t="n">
        <v>183</v>
      </c>
      <c r="B184" s="0" t="n">
        <f aca="false">COUNTIF(Data!$P$2:$P$66, "&lt;"&amp;'Time to prediction (2)'!$A184)/COUNT(Data!$P$2:$P$66)</f>
        <v>0.931034482758621</v>
      </c>
      <c r="C184" s="0" t="n">
        <f aca="false">B184-B183</f>
        <v>0</v>
      </c>
      <c r="E184" s="0" t="n">
        <f aca="false">COUNTIFS(Data!$P$2:$P$66, "&lt;"&amp;'Time to prediction (2)'!$A184, Data!$D$2:$D$66, "AI")/COUNTIFS(Data!$P$2:$P$66, "&gt;0", Data!$D$2:$D$66, "AI")</f>
        <v>0.954545454545455</v>
      </c>
      <c r="G184" s="0" t="n">
        <f aca="false">COUNTIFS(Data!$P$2:$P$66, "&lt;"&amp;'Time to prediction (2)'!$A184, Data!$H$2:$H$66, "&lt;2000")/COUNTIFS(Data!$P$2:$P$66, "&gt;0", Data!$H$2:$H$66, "&lt;2000")</f>
        <v>0.944444444444444</v>
      </c>
      <c r="H184" s="0" t="n">
        <f aca="false">COUNTIFS(Data!$P$2:$P$66, "&lt;"&amp;'Time to prediction (2)'!$A184, Data!$H$2:$H$66, "&gt;1999")/COUNTIFS(Data!$P$2:$P$66, "&gt;0", Data!$H$2:$H$66, "&gt;1999")</f>
        <v>0.925</v>
      </c>
      <c r="I184" s="0" t="n">
        <f aca="false">ABS(G184-H184)</f>
        <v>0.0194444444444445</v>
      </c>
      <c r="J184" s="0" t="n">
        <f aca="false">G184-G183</f>
        <v>0</v>
      </c>
      <c r="K184" s="0" t="n">
        <f aca="false">H184-H183</f>
        <v>0</v>
      </c>
    </row>
    <row r="185" customFormat="false" ht="12" hidden="false" customHeight="false" outlineLevel="0" collapsed="false">
      <c r="A185" s="0" t="n">
        <v>184</v>
      </c>
      <c r="B185" s="0" t="n">
        <f aca="false">COUNTIF(Data!$P$2:$P$66, "&lt;"&amp;'Time to prediction (2)'!$A185)/COUNT(Data!$P$2:$P$66)</f>
        <v>0.931034482758621</v>
      </c>
      <c r="C185" s="0" t="n">
        <f aca="false">B185-B184</f>
        <v>0</v>
      </c>
      <c r="E185" s="0" t="n">
        <f aca="false">COUNTIFS(Data!$P$2:$P$66, "&lt;"&amp;'Time to prediction (2)'!$A185, Data!$D$2:$D$66, "AI")/COUNTIFS(Data!$P$2:$P$66, "&gt;0", Data!$D$2:$D$66, "AI")</f>
        <v>0.954545454545455</v>
      </c>
      <c r="G185" s="0" t="n">
        <f aca="false">COUNTIFS(Data!$P$2:$P$66, "&lt;"&amp;'Time to prediction (2)'!$A185, Data!$H$2:$H$66, "&lt;2000")/COUNTIFS(Data!$P$2:$P$66, "&gt;0", Data!$H$2:$H$66, "&lt;2000")</f>
        <v>0.944444444444444</v>
      </c>
      <c r="H185" s="0" t="n">
        <f aca="false">COUNTIFS(Data!$P$2:$P$66, "&lt;"&amp;'Time to prediction (2)'!$A185, Data!$H$2:$H$66, "&gt;1999")/COUNTIFS(Data!$P$2:$P$66, "&gt;0", Data!$H$2:$H$66, "&gt;1999")</f>
        <v>0.925</v>
      </c>
      <c r="I185" s="0" t="n">
        <f aca="false">ABS(G185-H185)</f>
        <v>0.0194444444444445</v>
      </c>
      <c r="J185" s="0" t="n">
        <f aca="false">G185-G184</f>
        <v>0</v>
      </c>
      <c r="K185" s="0" t="n">
        <f aca="false">H185-H184</f>
        <v>0</v>
      </c>
    </row>
    <row r="186" customFormat="false" ht="12" hidden="false" customHeight="false" outlineLevel="0" collapsed="false">
      <c r="A186" s="0" t="n">
        <v>185</v>
      </c>
      <c r="B186" s="0" t="n">
        <f aca="false">COUNTIF(Data!$P$2:$P$66, "&lt;"&amp;'Time to prediction (2)'!$A186)/COUNT(Data!$P$2:$P$66)</f>
        <v>0.931034482758621</v>
      </c>
      <c r="C186" s="0" t="n">
        <f aca="false">B186-B185</f>
        <v>0</v>
      </c>
      <c r="E186" s="0" t="n">
        <f aca="false">COUNTIFS(Data!$P$2:$P$66, "&lt;"&amp;'Time to prediction (2)'!$A186, Data!$D$2:$D$66, "AI")/COUNTIFS(Data!$P$2:$P$66, "&gt;0", Data!$D$2:$D$66, "AI")</f>
        <v>0.954545454545455</v>
      </c>
      <c r="G186" s="0" t="n">
        <f aca="false">COUNTIFS(Data!$P$2:$P$66, "&lt;"&amp;'Time to prediction (2)'!$A186, Data!$H$2:$H$66, "&lt;2000")/COUNTIFS(Data!$P$2:$P$66, "&gt;0", Data!$H$2:$H$66, "&lt;2000")</f>
        <v>0.944444444444444</v>
      </c>
      <c r="H186" s="0" t="n">
        <f aca="false">COUNTIFS(Data!$P$2:$P$66, "&lt;"&amp;'Time to prediction (2)'!$A186, Data!$H$2:$H$66, "&gt;1999")/COUNTIFS(Data!$P$2:$P$66, "&gt;0", Data!$H$2:$H$66, "&gt;1999")</f>
        <v>0.925</v>
      </c>
      <c r="I186" s="0" t="n">
        <f aca="false">ABS(G186-H186)</f>
        <v>0.0194444444444445</v>
      </c>
      <c r="J186" s="0" t="n">
        <f aca="false">G186-G185</f>
        <v>0</v>
      </c>
      <c r="K186" s="0" t="n">
        <f aca="false">H186-H185</f>
        <v>0</v>
      </c>
    </row>
    <row r="187" customFormat="false" ht="12" hidden="false" customHeight="false" outlineLevel="0" collapsed="false">
      <c r="A187" s="0" t="n">
        <v>186</v>
      </c>
      <c r="B187" s="0" t="n">
        <f aca="false">COUNTIF(Data!$P$2:$P$66, "&lt;"&amp;'Time to prediction (2)'!$A187)/COUNT(Data!$P$2:$P$66)</f>
        <v>0.931034482758621</v>
      </c>
      <c r="C187" s="0" t="n">
        <f aca="false">B187-B186</f>
        <v>0</v>
      </c>
      <c r="E187" s="0" t="n">
        <f aca="false">COUNTIFS(Data!$P$2:$P$66, "&lt;"&amp;'Time to prediction (2)'!$A187, Data!$D$2:$D$66, "AI")/COUNTIFS(Data!$P$2:$P$66, "&gt;0", Data!$D$2:$D$66, "AI")</f>
        <v>0.954545454545455</v>
      </c>
      <c r="G187" s="0" t="n">
        <f aca="false">COUNTIFS(Data!$P$2:$P$66, "&lt;"&amp;'Time to prediction (2)'!$A187, Data!$H$2:$H$66, "&lt;2000")/COUNTIFS(Data!$P$2:$P$66, "&gt;0", Data!$H$2:$H$66, "&lt;2000")</f>
        <v>0.944444444444444</v>
      </c>
      <c r="H187" s="0" t="n">
        <f aca="false">COUNTIFS(Data!$P$2:$P$66, "&lt;"&amp;'Time to prediction (2)'!$A187, Data!$H$2:$H$66, "&gt;1999")/COUNTIFS(Data!$P$2:$P$66, "&gt;0", Data!$H$2:$H$66, "&gt;1999")</f>
        <v>0.925</v>
      </c>
      <c r="I187" s="0" t="n">
        <f aca="false">ABS(G187-H187)</f>
        <v>0.0194444444444445</v>
      </c>
      <c r="J187" s="0" t="n">
        <f aca="false">G187-G186</f>
        <v>0</v>
      </c>
      <c r="K187" s="0" t="n">
        <f aca="false">H187-H186</f>
        <v>0</v>
      </c>
    </row>
    <row r="188" customFormat="false" ht="12" hidden="false" customHeight="false" outlineLevel="0" collapsed="false">
      <c r="A188" s="0" t="n">
        <v>187</v>
      </c>
      <c r="B188" s="0" t="n">
        <f aca="false">COUNTIF(Data!$P$2:$P$66, "&lt;"&amp;'Time to prediction (2)'!$A188)/COUNT(Data!$P$2:$P$66)</f>
        <v>0.931034482758621</v>
      </c>
      <c r="C188" s="0" t="n">
        <f aca="false">B188-B187</f>
        <v>0</v>
      </c>
      <c r="E188" s="0" t="n">
        <f aca="false">COUNTIFS(Data!$P$2:$P$66, "&lt;"&amp;'Time to prediction (2)'!$A188, Data!$D$2:$D$66, "AI")/COUNTIFS(Data!$P$2:$P$66, "&gt;0", Data!$D$2:$D$66, "AI")</f>
        <v>0.954545454545455</v>
      </c>
      <c r="G188" s="0" t="n">
        <f aca="false">COUNTIFS(Data!$P$2:$P$66, "&lt;"&amp;'Time to prediction (2)'!$A188, Data!$H$2:$H$66, "&lt;2000")/COUNTIFS(Data!$P$2:$P$66, "&gt;0", Data!$H$2:$H$66, "&lt;2000")</f>
        <v>0.944444444444444</v>
      </c>
      <c r="H188" s="0" t="n">
        <f aca="false">COUNTIFS(Data!$P$2:$P$66, "&lt;"&amp;'Time to prediction (2)'!$A188, Data!$H$2:$H$66, "&gt;1999")/COUNTIFS(Data!$P$2:$P$66, "&gt;0", Data!$H$2:$H$66, "&gt;1999")</f>
        <v>0.925</v>
      </c>
      <c r="I188" s="0" t="n">
        <f aca="false">ABS(G188-H188)</f>
        <v>0.0194444444444445</v>
      </c>
      <c r="J188" s="0" t="n">
        <f aca="false">G188-G187</f>
        <v>0</v>
      </c>
      <c r="K188" s="0" t="n">
        <f aca="false">H188-H187</f>
        <v>0</v>
      </c>
    </row>
    <row r="189" customFormat="false" ht="12" hidden="false" customHeight="false" outlineLevel="0" collapsed="false">
      <c r="A189" s="0" t="n">
        <v>188</v>
      </c>
      <c r="B189" s="0" t="n">
        <f aca="false">COUNTIF(Data!$P$2:$P$66, "&lt;"&amp;'Time to prediction (2)'!$A189)/COUNT(Data!$P$2:$P$66)</f>
        <v>0.931034482758621</v>
      </c>
      <c r="C189" s="0" t="n">
        <f aca="false">B189-B188</f>
        <v>0</v>
      </c>
      <c r="E189" s="0" t="n">
        <f aca="false">COUNTIFS(Data!$P$2:$P$66, "&lt;"&amp;'Time to prediction (2)'!$A189, Data!$D$2:$D$66, "AI")/COUNTIFS(Data!$P$2:$P$66, "&gt;0", Data!$D$2:$D$66, "AI")</f>
        <v>0.954545454545455</v>
      </c>
      <c r="G189" s="0" t="n">
        <f aca="false">COUNTIFS(Data!$P$2:$P$66, "&lt;"&amp;'Time to prediction (2)'!$A189, Data!$H$2:$H$66, "&lt;2000")/COUNTIFS(Data!$P$2:$P$66, "&gt;0", Data!$H$2:$H$66, "&lt;2000")</f>
        <v>0.944444444444444</v>
      </c>
      <c r="H189" s="0" t="n">
        <f aca="false">COUNTIFS(Data!$P$2:$P$66, "&lt;"&amp;'Time to prediction (2)'!$A189, Data!$H$2:$H$66, "&gt;1999")/COUNTIFS(Data!$P$2:$P$66, "&gt;0", Data!$H$2:$H$66, "&gt;1999")</f>
        <v>0.925</v>
      </c>
      <c r="I189" s="0" t="n">
        <f aca="false">ABS(G189-H189)</f>
        <v>0.0194444444444445</v>
      </c>
      <c r="J189" s="0" t="n">
        <f aca="false">G189-G188</f>
        <v>0</v>
      </c>
      <c r="K189" s="0" t="n">
        <f aca="false">H189-H188</f>
        <v>0</v>
      </c>
    </row>
    <row r="190" customFormat="false" ht="12" hidden="false" customHeight="false" outlineLevel="0" collapsed="false">
      <c r="A190" s="0" t="n">
        <v>189</v>
      </c>
      <c r="B190" s="0" t="n">
        <f aca="false">COUNTIF(Data!$P$2:$P$66, "&lt;"&amp;'Time to prediction (2)'!$A190)/COUNT(Data!$P$2:$P$66)</f>
        <v>0.948275862068966</v>
      </c>
      <c r="C190" s="0" t="n">
        <f aca="false">B190-B189</f>
        <v>0.017241379310345</v>
      </c>
      <c r="E190" s="0" t="n">
        <f aca="false">COUNTIFS(Data!$P$2:$P$66, "&lt;"&amp;'Time to prediction (2)'!$A190, Data!$D$2:$D$66, "AI")/COUNTIFS(Data!$P$2:$P$66, "&gt;0", Data!$D$2:$D$66, "AI")</f>
        <v>1</v>
      </c>
      <c r="G190" s="0" t="n">
        <f aca="false">COUNTIFS(Data!$P$2:$P$66, "&lt;"&amp;'Time to prediction (2)'!$A190, Data!$H$2:$H$66, "&lt;2000")/COUNTIFS(Data!$P$2:$P$66, "&gt;0", Data!$H$2:$H$66, "&lt;2000")</f>
        <v>0.944444444444444</v>
      </c>
      <c r="H190" s="0" t="n">
        <f aca="false">COUNTIFS(Data!$P$2:$P$66, "&lt;"&amp;'Time to prediction (2)'!$A190, Data!$H$2:$H$66, "&gt;1999")/COUNTIFS(Data!$P$2:$P$66, "&gt;0", Data!$H$2:$H$66, "&gt;1999")</f>
        <v>0.95</v>
      </c>
      <c r="I190" s="0" t="n">
        <f aca="false">ABS(G190-H190)</f>
        <v>0.00555555555555554</v>
      </c>
      <c r="J190" s="0" t="n">
        <f aca="false">G190-G189</f>
        <v>0</v>
      </c>
      <c r="K190" s="0" t="n">
        <f aca="false">H190-H189</f>
        <v>0.025</v>
      </c>
    </row>
    <row r="191" customFormat="false" ht="12" hidden="false" customHeight="false" outlineLevel="0" collapsed="false">
      <c r="A191" s="0" t="n">
        <v>190</v>
      </c>
      <c r="B191" s="0" t="n">
        <f aca="false">COUNTIF(Data!$P$2:$P$66, "&lt;"&amp;'Time to prediction (2)'!$A191)/COUNT(Data!$P$2:$P$66)</f>
        <v>0.948275862068966</v>
      </c>
      <c r="C191" s="0" t="n">
        <f aca="false">B191-B190</f>
        <v>0</v>
      </c>
      <c r="E191" s="0" t="n">
        <f aca="false">COUNTIFS(Data!$P$2:$P$66, "&lt;"&amp;'Time to prediction (2)'!$A191, Data!$D$2:$D$66, "AI")/COUNTIFS(Data!$P$2:$P$66, "&gt;0", Data!$D$2:$D$66, "AI")</f>
        <v>1</v>
      </c>
      <c r="G191" s="0" t="n">
        <f aca="false">COUNTIFS(Data!$P$2:$P$66, "&lt;"&amp;'Time to prediction (2)'!$A191, Data!$H$2:$H$66, "&lt;2000")/COUNTIFS(Data!$P$2:$P$66, "&gt;0", Data!$H$2:$H$66, "&lt;2000")</f>
        <v>0.944444444444444</v>
      </c>
      <c r="H191" s="0" t="n">
        <f aca="false">COUNTIFS(Data!$P$2:$P$66, "&lt;"&amp;'Time to prediction (2)'!$A191, Data!$H$2:$H$66, "&gt;1999")/COUNTIFS(Data!$P$2:$P$66, "&gt;0", Data!$H$2:$H$66, "&gt;1999")</f>
        <v>0.95</v>
      </c>
      <c r="I191" s="0" t="n">
        <f aca="false">ABS(G191-H191)</f>
        <v>0.00555555555555554</v>
      </c>
      <c r="J191" s="0" t="n">
        <f aca="false">G191-G190</f>
        <v>0</v>
      </c>
      <c r="K191" s="0" t="n">
        <f aca="false">H191-H190</f>
        <v>0</v>
      </c>
    </row>
    <row r="192" customFormat="false" ht="12" hidden="false" customHeight="false" outlineLevel="0" collapsed="false">
      <c r="A192" s="0" t="n">
        <v>191</v>
      </c>
      <c r="B192" s="0" t="n">
        <f aca="false">COUNTIF(Data!$P$2:$P$66, "&lt;"&amp;'Time to prediction (2)'!$A192)/COUNT(Data!$P$2:$P$66)</f>
        <v>0.948275862068966</v>
      </c>
      <c r="C192" s="0" t="n">
        <f aca="false">B192-B191</f>
        <v>0</v>
      </c>
      <c r="E192" s="0" t="n">
        <f aca="false">COUNTIFS(Data!$P$2:$P$66, "&lt;"&amp;'Time to prediction (2)'!$A192, Data!$D$2:$D$66, "AI")/COUNTIFS(Data!$P$2:$P$66, "&gt;0", Data!$D$2:$D$66, "AI")</f>
        <v>1</v>
      </c>
      <c r="G192" s="0" t="n">
        <f aca="false">COUNTIFS(Data!$P$2:$P$66, "&lt;"&amp;'Time to prediction (2)'!$A192, Data!$H$2:$H$66, "&lt;2000")/COUNTIFS(Data!$P$2:$P$66, "&gt;0", Data!$H$2:$H$66, "&lt;2000")</f>
        <v>0.944444444444444</v>
      </c>
      <c r="H192" s="0" t="n">
        <f aca="false">COUNTIFS(Data!$P$2:$P$66, "&lt;"&amp;'Time to prediction (2)'!$A192, Data!$H$2:$H$66, "&gt;1999")/COUNTIFS(Data!$P$2:$P$66, "&gt;0", Data!$H$2:$H$66, "&gt;1999")</f>
        <v>0.95</v>
      </c>
      <c r="I192" s="0" t="n">
        <f aca="false">ABS(G192-H192)</f>
        <v>0.00555555555555554</v>
      </c>
      <c r="J192" s="0" t="n">
        <f aca="false">G192-G191</f>
        <v>0</v>
      </c>
      <c r="K192" s="0" t="n">
        <f aca="false">H192-H191</f>
        <v>0</v>
      </c>
    </row>
    <row r="193" customFormat="false" ht="12" hidden="false" customHeight="false" outlineLevel="0" collapsed="false">
      <c r="A193" s="0" t="n">
        <v>192</v>
      </c>
      <c r="B193" s="0" t="n">
        <f aca="false">COUNTIF(Data!$P$2:$P$66, "&lt;"&amp;'Time to prediction (2)'!$A193)/COUNT(Data!$P$2:$P$66)</f>
        <v>0.948275862068966</v>
      </c>
      <c r="C193" s="0" t="n">
        <f aca="false">B193-B192</f>
        <v>0</v>
      </c>
      <c r="E193" s="0" t="n">
        <f aca="false">COUNTIFS(Data!$P$2:$P$66, "&lt;"&amp;'Time to prediction (2)'!$A193, Data!$D$2:$D$66, "AI")/COUNTIFS(Data!$P$2:$P$66, "&gt;0", Data!$D$2:$D$66, "AI")</f>
        <v>1</v>
      </c>
      <c r="G193" s="0" t="n">
        <f aca="false">COUNTIFS(Data!$P$2:$P$66, "&lt;"&amp;'Time to prediction (2)'!$A193, Data!$H$2:$H$66, "&lt;2000")/COUNTIFS(Data!$P$2:$P$66, "&gt;0", Data!$H$2:$H$66, "&lt;2000")</f>
        <v>0.944444444444444</v>
      </c>
      <c r="H193" s="0" t="n">
        <f aca="false">COUNTIFS(Data!$P$2:$P$66, "&lt;"&amp;'Time to prediction (2)'!$A193, Data!$H$2:$H$66, "&gt;1999")/COUNTIFS(Data!$P$2:$P$66, "&gt;0", Data!$H$2:$H$66, "&gt;1999")</f>
        <v>0.95</v>
      </c>
      <c r="I193" s="0" t="n">
        <f aca="false">ABS(G193-H193)</f>
        <v>0.00555555555555554</v>
      </c>
      <c r="J193" s="0" t="n">
        <f aca="false">G193-G192</f>
        <v>0</v>
      </c>
      <c r="K193" s="0" t="n">
        <f aca="false">H193-H192</f>
        <v>0</v>
      </c>
    </row>
    <row r="194" customFormat="false" ht="12" hidden="false" customHeight="false" outlineLevel="0" collapsed="false">
      <c r="A194" s="0" t="n">
        <v>193</v>
      </c>
      <c r="B194" s="0" t="n">
        <f aca="false">COUNTIF(Data!$P$2:$P$66, "&lt;"&amp;'Time to prediction (2)'!$A194)/COUNT(Data!$P$2:$P$66)</f>
        <v>0.948275862068966</v>
      </c>
      <c r="C194" s="0" t="n">
        <f aca="false">B194-B193</f>
        <v>0</v>
      </c>
      <c r="E194" s="0" t="n">
        <f aca="false">COUNTIFS(Data!$P$2:$P$66, "&lt;"&amp;'Time to prediction (2)'!$A194, Data!$D$2:$D$66, "AI")/COUNTIFS(Data!$P$2:$P$66, "&gt;0", Data!$D$2:$D$66, "AI")</f>
        <v>1</v>
      </c>
      <c r="G194" s="0" t="n">
        <f aca="false">COUNTIFS(Data!$P$2:$P$66, "&lt;"&amp;'Time to prediction (2)'!$A194, Data!$H$2:$H$66, "&lt;2000")/COUNTIFS(Data!$P$2:$P$66, "&gt;0", Data!$H$2:$H$66, "&lt;2000")</f>
        <v>0.944444444444444</v>
      </c>
      <c r="H194" s="0" t="n">
        <f aca="false">COUNTIFS(Data!$P$2:$P$66, "&lt;"&amp;'Time to prediction (2)'!$A194, Data!$H$2:$H$66, "&gt;1999")/COUNTIFS(Data!$P$2:$P$66, "&gt;0", Data!$H$2:$H$66, "&gt;1999")</f>
        <v>0.95</v>
      </c>
      <c r="I194" s="0" t="n">
        <f aca="false">ABS(G194-H194)</f>
        <v>0.00555555555555554</v>
      </c>
      <c r="J194" s="0" t="n">
        <f aca="false">G194-G193</f>
        <v>0</v>
      </c>
      <c r="K194" s="0" t="n">
        <f aca="false">H194-H193</f>
        <v>0</v>
      </c>
    </row>
    <row r="195" customFormat="false" ht="12" hidden="false" customHeight="false" outlineLevel="0" collapsed="false">
      <c r="A195" s="0" t="n">
        <v>194</v>
      </c>
      <c r="B195" s="0" t="n">
        <f aca="false">COUNTIF(Data!$P$2:$P$66, "&lt;"&amp;'Time to prediction (2)'!$A195)/COUNT(Data!$P$2:$P$66)</f>
        <v>0.948275862068966</v>
      </c>
      <c r="C195" s="0" t="n">
        <f aca="false">B195-B194</f>
        <v>0</v>
      </c>
      <c r="E195" s="0" t="n">
        <f aca="false">COUNTIFS(Data!$P$2:$P$66, "&lt;"&amp;'Time to prediction (2)'!$A195, Data!$D$2:$D$66, "AI")/COUNTIFS(Data!$P$2:$P$66, "&gt;0", Data!$D$2:$D$66, "AI")</f>
        <v>1</v>
      </c>
      <c r="G195" s="0" t="n">
        <f aca="false">COUNTIFS(Data!$P$2:$P$66, "&lt;"&amp;'Time to prediction (2)'!$A195, Data!$H$2:$H$66, "&lt;2000")/COUNTIFS(Data!$P$2:$P$66, "&gt;0", Data!$H$2:$H$66, "&lt;2000")</f>
        <v>0.944444444444444</v>
      </c>
      <c r="H195" s="0" t="n">
        <f aca="false">COUNTIFS(Data!$P$2:$P$66, "&lt;"&amp;'Time to prediction (2)'!$A195, Data!$H$2:$H$66, "&gt;1999")/COUNTIFS(Data!$P$2:$P$66, "&gt;0", Data!$H$2:$H$66, "&gt;1999")</f>
        <v>0.95</v>
      </c>
      <c r="I195" s="0" t="n">
        <f aca="false">ABS(G195-H195)</f>
        <v>0.00555555555555554</v>
      </c>
      <c r="J195" s="0" t="n">
        <f aca="false">G195-G194</f>
        <v>0</v>
      </c>
      <c r="K195" s="0" t="n">
        <f aca="false">H195-H194</f>
        <v>0</v>
      </c>
    </row>
    <row r="196" customFormat="false" ht="12" hidden="false" customHeight="false" outlineLevel="0" collapsed="false">
      <c r="A196" s="0" t="n">
        <v>195</v>
      </c>
      <c r="B196" s="0" t="n">
        <f aca="false">COUNTIF(Data!$P$2:$P$66, "&lt;"&amp;'Time to prediction (2)'!$A196)/COUNT(Data!$P$2:$P$66)</f>
        <v>0.948275862068966</v>
      </c>
      <c r="C196" s="0" t="n">
        <f aca="false">B196-B195</f>
        <v>0</v>
      </c>
      <c r="E196" s="0" t="n">
        <f aca="false">COUNTIFS(Data!$P$2:$P$66, "&lt;"&amp;'Time to prediction (2)'!$A196, Data!$D$2:$D$66, "AI")/COUNTIFS(Data!$P$2:$P$66, "&gt;0", Data!$D$2:$D$66, "AI")</f>
        <v>1</v>
      </c>
      <c r="G196" s="0" t="n">
        <f aca="false">COUNTIFS(Data!$P$2:$P$66, "&lt;"&amp;'Time to prediction (2)'!$A196, Data!$H$2:$H$66, "&lt;2000")/COUNTIFS(Data!$P$2:$P$66, "&gt;0", Data!$H$2:$H$66, "&lt;2000")</f>
        <v>0.944444444444444</v>
      </c>
      <c r="H196" s="0" t="n">
        <f aca="false">COUNTIFS(Data!$P$2:$P$66, "&lt;"&amp;'Time to prediction (2)'!$A196, Data!$H$2:$H$66, "&gt;1999")/COUNTIFS(Data!$P$2:$P$66, "&gt;0", Data!$H$2:$H$66, "&gt;1999")</f>
        <v>0.95</v>
      </c>
      <c r="I196" s="0" t="n">
        <f aca="false">ABS(G196-H196)</f>
        <v>0.00555555555555554</v>
      </c>
      <c r="J196" s="0" t="n">
        <f aca="false">G196-G195</f>
        <v>0</v>
      </c>
      <c r="K196" s="0" t="n">
        <f aca="false">H196-H195</f>
        <v>0</v>
      </c>
    </row>
    <row r="197" customFormat="false" ht="12" hidden="false" customHeight="false" outlineLevel="0" collapsed="false">
      <c r="A197" s="0" t="n">
        <v>196</v>
      </c>
      <c r="B197" s="0" t="n">
        <f aca="false">COUNTIF(Data!$P$2:$P$66, "&lt;"&amp;'Time to prediction (2)'!$A197)/COUNT(Data!$P$2:$P$66)</f>
        <v>0.948275862068966</v>
      </c>
      <c r="C197" s="0" t="n">
        <f aca="false">B197-B196</f>
        <v>0</v>
      </c>
      <c r="E197" s="0" t="n">
        <f aca="false">COUNTIFS(Data!$P$2:$P$66, "&lt;"&amp;'Time to prediction (2)'!$A197, Data!$D$2:$D$66, "AI")/COUNTIFS(Data!$P$2:$P$66, "&gt;0", Data!$D$2:$D$66, "AI")</f>
        <v>1</v>
      </c>
      <c r="G197" s="0" t="n">
        <f aca="false">COUNTIFS(Data!$P$2:$P$66, "&lt;"&amp;'Time to prediction (2)'!$A197, Data!$H$2:$H$66, "&lt;2000")/COUNTIFS(Data!$P$2:$P$66, "&gt;0", Data!$H$2:$H$66, "&lt;2000")</f>
        <v>0.944444444444444</v>
      </c>
      <c r="H197" s="0" t="n">
        <f aca="false">COUNTIFS(Data!$P$2:$P$66, "&lt;"&amp;'Time to prediction (2)'!$A197, Data!$H$2:$H$66, "&gt;1999")/COUNTIFS(Data!$P$2:$P$66, "&gt;0", Data!$H$2:$H$66, "&gt;1999")</f>
        <v>0.95</v>
      </c>
      <c r="I197" s="0" t="n">
        <f aca="false">ABS(G197-H197)</f>
        <v>0.00555555555555554</v>
      </c>
      <c r="J197" s="0" t="n">
        <f aca="false">G197-G196</f>
        <v>0</v>
      </c>
      <c r="K197" s="0" t="n">
        <f aca="false">H197-H196</f>
        <v>0</v>
      </c>
    </row>
    <row r="198" customFormat="false" ht="12" hidden="false" customHeight="false" outlineLevel="0" collapsed="false">
      <c r="A198" s="0" t="n">
        <v>197</v>
      </c>
      <c r="B198" s="0" t="n">
        <f aca="false">COUNTIF(Data!$P$2:$P$66, "&lt;"&amp;'Time to prediction (2)'!$A198)/COUNT(Data!$P$2:$P$66)</f>
        <v>0.948275862068966</v>
      </c>
      <c r="C198" s="0" t="n">
        <f aca="false">B198-B197</f>
        <v>0</v>
      </c>
      <c r="E198" s="0" t="n">
        <f aca="false">COUNTIFS(Data!$P$2:$P$66, "&lt;"&amp;'Time to prediction (2)'!$A198, Data!$D$2:$D$66, "AI")/COUNTIFS(Data!$P$2:$P$66, "&gt;0", Data!$D$2:$D$66, "AI")</f>
        <v>1</v>
      </c>
      <c r="G198" s="0" t="n">
        <f aca="false">COUNTIFS(Data!$P$2:$P$66, "&lt;"&amp;'Time to prediction (2)'!$A198, Data!$H$2:$H$66, "&lt;2000")/COUNTIFS(Data!$P$2:$P$66, "&gt;0", Data!$H$2:$H$66, "&lt;2000")</f>
        <v>0.944444444444444</v>
      </c>
      <c r="H198" s="0" t="n">
        <f aca="false">COUNTIFS(Data!$P$2:$P$66, "&lt;"&amp;'Time to prediction (2)'!$A198, Data!$H$2:$H$66, "&gt;1999")/COUNTIFS(Data!$P$2:$P$66, "&gt;0", Data!$H$2:$H$66, "&gt;1999")</f>
        <v>0.95</v>
      </c>
      <c r="I198" s="0" t="n">
        <f aca="false">ABS(G198-H198)</f>
        <v>0.00555555555555554</v>
      </c>
      <c r="J198" s="0" t="n">
        <f aca="false">G198-G197</f>
        <v>0</v>
      </c>
      <c r="K198" s="0" t="n">
        <f aca="false">H198-H197</f>
        <v>0</v>
      </c>
    </row>
    <row r="199" customFormat="false" ht="12" hidden="false" customHeight="false" outlineLevel="0" collapsed="false">
      <c r="A199" s="0" t="n">
        <v>198</v>
      </c>
      <c r="B199" s="0" t="n">
        <f aca="false">COUNTIF(Data!$P$2:$P$66, "&lt;"&amp;'Time to prediction (2)'!$A199)/COUNT(Data!$P$2:$P$66)</f>
        <v>0.948275862068966</v>
      </c>
      <c r="C199" s="0" t="n">
        <f aca="false">B199-B198</f>
        <v>0</v>
      </c>
      <c r="E199" s="0" t="n">
        <f aca="false">COUNTIFS(Data!$P$2:$P$66, "&lt;"&amp;'Time to prediction (2)'!$A199, Data!$D$2:$D$66, "AI")/COUNTIFS(Data!$P$2:$P$66, "&gt;0", Data!$D$2:$D$66, "AI")</f>
        <v>1</v>
      </c>
      <c r="G199" s="0" t="n">
        <f aca="false">COUNTIFS(Data!$P$2:$P$66, "&lt;"&amp;'Time to prediction (2)'!$A199, Data!$H$2:$H$66, "&lt;2000")/COUNTIFS(Data!$P$2:$P$66, "&gt;0", Data!$H$2:$H$66, "&lt;2000")</f>
        <v>0.944444444444444</v>
      </c>
      <c r="H199" s="0" t="n">
        <f aca="false">COUNTIFS(Data!$P$2:$P$66, "&lt;"&amp;'Time to prediction (2)'!$A199, Data!$H$2:$H$66, "&gt;1999")/COUNTIFS(Data!$P$2:$P$66, "&gt;0", Data!$H$2:$H$66, "&gt;1999")</f>
        <v>0.95</v>
      </c>
      <c r="I199" s="0" t="n">
        <f aca="false">ABS(G199-H199)</f>
        <v>0.00555555555555554</v>
      </c>
      <c r="J199" s="0" t="n">
        <f aca="false">G199-G198</f>
        <v>0</v>
      </c>
      <c r="K199" s="0" t="n">
        <f aca="false">H199-H198</f>
        <v>0</v>
      </c>
    </row>
    <row r="200" customFormat="false" ht="12" hidden="false" customHeight="false" outlineLevel="0" collapsed="false">
      <c r="A200" s="0" t="n">
        <v>199</v>
      </c>
      <c r="B200" s="0" t="n">
        <f aca="false">COUNTIF(Data!$P$2:$P$66, "&lt;"&amp;'Time to prediction (2)'!$A200)/COUNT(Data!$P$2:$P$66)</f>
        <v>0.948275862068966</v>
      </c>
      <c r="C200" s="0" t="n">
        <f aca="false">B200-B199</f>
        <v>0</v>
      </c>
      <c r="E200" s="0" t="n">
        <f aca="false">COUNTIFS(Data!$P$2:$P$66, "&lt;"&amp;'Time to prediction (2)'!$A200, Data!$D$2:$D$66, "AI")/COUNTIFS(Data!$P$2:$P$66, "&gt;0", Data!$D$2:$D$66, "AI")</f>
        <v>1</v>
      </c>
      <c r="G200" s="0" t="n">
        <f aca="false">COUNTIFS(Data!$P$2:$P$66, "&lt;"&amp;'Time to prediction (2)'!$A200, Data!$H$2:$H$66, "&lt;2000")/COUNTIFS(Data!$P$2:$P$66, "&gt;0", Data!$H$2:$H$66, "&lt;2000")</f>
        <v>0.944444444444444</v>
      </c>
      <c r="H200" s="0" t="n">
        <f aca="false">COUNTIFS(Data!$P$2:$P$66, "&lt;"&amp;'Time to prediction (2)'!$A200, Data!$H$2:$H$66, "&gt;1999")/COUNTIFS(Data!$P$2:$P$66, "&gt;0", Data!$H$2:$H$66, "&gt;1999")</f>
        <v>0.95</v>
      </c>
      <c r="I200" s="0" t="n">
        <f aca="false">ABS(G200-H200)</f>
        <v>0.00555555555555554</v>
      </c>
      <c r="J200" s="0" t="n">
        <f aca="false">G200-G199</f>
        <v>0</v>
      </c>
      <c r="K200" s="0" t="n">
        <f aca="false">H200-H199</f>
        <v>0</v>
      </c>
    </row>
    <row r="201" customFormat="false" ht="12" hidden="false" customHeight="false" outlineLevel="0" collapsed="false">
      <c r="A201" s="0" t="n">
        <v>200</v>
      </c>
      <c r="B201" s="0" t="n">
        <f aca="false">COUNTIF(Data!$P$2:$P$66, "&lt;"&amp;'Time to prediction (2)'!$A201)/COUNT(Data!$P$2:$P$66)</f>
        <v>0.948275862068966</v>
      </c>
      <c r="C201" s="0" t="n">
        <f aca="false">B201-B200</f>
        <v>0</v>
      </c>
      <c r="E201" s="0" t="n">
        <f aca="false">COUNTIFS(Data!$P$2:$P$66, "&lt;"&amp;'Time to prediction (2)'!$A201, Data!$D$2:$D$66, "AI")/COUNTIFS(Data!$P$2:$P$66, "&gt;0", Data!$D$2:$D$66, "AI")</f>
        <v>1</v>
      </c>
      <c r="G201" s="0" t="n">
        <f aca="false">COUNTIFS(Data!$P$2:$P$66, "&lt;"&amp;'Time to prediction (2)'!$A201, Data!$H$2:$H$66, "&lt;2000")/COUNTIFS(Data!$P$2:$P$66, "&gt;0", Data!$H$2:$H$66, "&lt;2000")</f>
        <v>0.944444444444444</v>
      </c>
      <c r="H201" s="0" t="n">
        <f aca="false">COUNTIFS(Data!$P$2:$P$66, "&lt;"&amp;'Time to prediction (2)'!$A201, Data!$H$2:$H$66, "&gt;1999")/COUNTIFS(Data!$P$2:$P$66, "&gt;0", Data!$H$2:$H$66, "&gt;1999")</f>
        <v>0.95</v>
      </c>
      <c r="I201" s="0" t="n">
        <f aca="false">ABS(G201-H201)</f>
        <v>0.00555555555555554</v>
      </c>
      <c r="J201" s="0" t="n">
        <f aca="false">G201-G200</f>
        <v>0</v>
      </c>
      <c r="K201" s="0" t="n">
        <f aca="false">H201-H200</f>
        <v>0</v>
      </c>
    </row>
    <row r="202" customFormat="false" ht="12" hidden="false" customHeight="false" outlineLevel="0" collapsed="false">
      <c r="A202" s="0" t="n">
        <v>201</v>
      </c>
      <c r="B202" s="0" t="n">
        <f aca="false">COUNTIF(Data!$P$2:$P$66, "&lt;"&amp;'Time to prediction (2)'!$A202)/COUNT(Data!$P$2:$P$66)</f>
        <v>0.965517241379311</v>
      </c>
      <c r="C202" s="0" t="n">
        <f aca="false">B202-B201</f>
        <v>0.017241379310345</v>
      </c>
      <c r="E202" s="0" t="n">
        <f aca="false">COUNTIFS(Data!$P$2:$P$66, "&lt;"&amp;'Time to prediction (2)'!$A202, Data!$D$2:$D$66, "AI")/COUNTIFS(Data!$P$2:$P$66, "&gt;0", Data!$D$2:$D$66, "AI")</f>
        <v>1</v>
      </c>
      <c r="G202" s="0" t="n">
        <f aca="false">COUNTIFS(Data!$P$2:$P$66, "&lt;"&amp;'Time to prediction (2)'!$A202, Data!$H$2:$H$66, "&lt;2000")/COUNTIFS(Data!$P$2:$P$66, "&gt;0", Data!$H$2:$H$66, "&lt;2000")</f>
        <v>0.944444444444444</v>
      </c>
      <c r="H202" s="0" t="n">
        <f aca="false">COUNTIFS(Data!$P$2:$P$66, "&lt;"&amp;'Time to prediction (2)'!$A202, Data!$H$2:$H$66, "&gt;1999")/COUNTIFS(Data!$P$2:$P$66, "&gt;0", Data!$H$2:$H$66, "&gt;1999")</f>
        <v>0.975</v>
      </c>
      <c r="I202" s="0" t="n">
        <f aca="false">ABS(G202-H202)</f>
        <v>0.0305555555555556</v>
      </c>
      <c r="J202" s="0" t="n">
        <f aca="false">G202-G201</f>
        <v>0</v>
      </c>
      <c r="K202" s="0" t="n">
        <f aca="false">H202-H201</f>
        <v>0.025</v>
      </c>
    </row>
    <row r="203" customFormat="false" ht="12" hidden="false" customHeight="false" outlineLevel="0" collapsed="false">
      <c r="A203" s="0" t="n">
        <v>202</v>
      </c>
      <c r="B203" s="0" t="n">
        <f aca="false">COUNTIF(Data!$P$2:$P$66, "&lt;"&amp;'Time to prediction (2)'!$A203)/COUNT(Data!$P$2:$P$66)</f>
        <v>0.965517241379311</v>
      </c>
      <c r="C203" s="0" t="n">
        <f aca="false">B203-B202</f>
        <v>0</v>
      </c>
      <c r="E203" s="0" t="n">
        <f aca="false">COUNTIFS(Data!$P$2:$P$66, "&lt;"&amp;'Time to prediction (2)'!$A203, Data!$D$2:$D$66, "AI")/COUNTIFS(Data!$P$2:$P$66, "&gt;0", Data!$D$2:$D$66, "AI")</f>
        <v>1</v>
      </c>
      <c r="G203" s="0" t="n">
        <f aca="false">COUNTIFS(Data!$P$2:$P$66, "&lt;"&amp;'Time to prediction (2)'!$A203, Data!$H$2:$H$66, "&lt;2000")/COUNTIFS(Data!$P$2:$P$66, "&gt;0", Data!$H$2:$H$66, "&lt;2000")</f>
        <v>0.944444444444444</v>
      </c>
      <c r="H203" s="0" t="n">
        <f aca="false">COUNTIFS(Data!$P$2:$P$66, "&lt;"&amp;'Time to prediction (2)'!$A203, Data!$H$2:$H$66, "&gt;1999")/COUNTIFS(Data!$P$2:$P$66, "&gt;0", Data!$H$2:$H$66, "&gt;1999")</f>
        <v>0.975</v>
      </c>
      <c r="I203" s="0" t="n">
        <f aca="false">ABS(G203-H203)</f>
        <v>0.0305555555555556</v>
      </c>
      <c r="J203" s="0" t="n">
        <f aca="false">G203-G202</f>
        <v>0</v>
      </c>
      <c r="K203" s="0" t="n">
        <f aca="false">H203-H202</f>
        <v>0</v>
      </c>
    </row>
    <row r="204" customFormat="false" ht="12" hidden="false" customHeight="false" outlineLevel="0" collapsed="false">
      <c r="A204" s="0" t="n">
        <v>203</v>
      </c>
      <c r="B204" s="0" t="n">
        <f aca="false">COUNTIF(Data!$P$2:$P$66, "&lt;"&amp;'Time to prediction (2)'!$A204)/COUNT(Data!$P$2:$P$66)</f>
        <v>0.965517241379311</v>
      </c>
      <c r="C204" s="0" t="n">
        <f aca="false">B204-B203</f>
        <v>0</v>
      </c>
      <c r="E204" s="0" t="n">
        <f aca="false">COUNTIFS(Data!$P$2:$P$66, "&lt;"&amp;'Time to prediction (2)'!$A204, Data!$D$2:$D$66, "AI")/COUNTIFS(Data!$P$2:$P$66, "&gt;0", Data!$D$2:$D$66, "AI")</f>
        <v>1</v>
      </c>
      <c r="G204" s="0" t="n">
        <f aca="false">COUNTIFS(Data!$P$2:$P$66, "&lt;"&amp;'Time to prediction (2)'!$A204, Data!$H$2:$H$66, "&lt;2000")/COUNTIFS(Data!$P$2:$P$66, "&gt;0", Data!$H$2:$H$66, "&lt;2000")</f>
        <v>0.944444444444444</v>
      </c>
      <c r="H204" s="0" t="n">
        <f aca="false">COUNTIFS(Data!$P$2:$P$66, "&lt;"&amp;'Time to prediction (2)'!$A204, Data!$H$2:$H$66, "&gt;1999")/COUNTIFS(Data!$P$2:$P$66, "&gt;0", Data!$H$2:$H$66, "&gt;1999")</f>
        <v>0.975</v>
      </c>
      <c r="I204" s="0" t="n">
        <f aca="false">ABS(G204-H204)</f>
        <v>0.0305555555555556</v>
      </c>
      <c r="J204" s="0" t="n">
        <f aca="false">G204-G203</f>
        <v>0</v>
      </c>
      <c r="K204" s="0" t="n">
        <f aca="false">H204-H203</f>
        <v>0</v>
      </c>
    </row>
    <row r="205" customFormat="false" ht="12" hidden="false" customHeight="false" outlineLevel="0" collapsed="false">
      <c r="A205" s="0" t="n">
        <v>204</v>
      </c>
      <c r="B205" s="0" t="n">
        <f aca="false">COUNTIF(Data!$P$2:$P$66, "&lt;"&amp;'Time to prediction (2)'!$A205)/COUNT(Data!$P$2:$P$66)</f>
        <v>0.965517241379311</v>
      </c>
      <c r="C205" s="0" t="n">
        <f aca="false">B205-B204</f>
        <v>0</v>
      </c>
      <c r="E205" s="0" t="n">
        <f aca="false">COUNTIFS(Data!$P$2:$P$66, "&lt;"&amp;'Time to prediction (2)'!$A205, Data!$D$2:$D$66, "AI")/COUNTIFS(Data!$P$2:$P$66, "&gt;0", Data!$D$2:$D$66, "AI")</f>
        <v>1</v>
      </c>
      <c r="G205" s="0" t="n">
        <f aca="false">COUNTIFS(Data!$P$2:$P$66, "&lt;"&amp;'Time to prediction (2)'!$A205, Data!$H$2:$H$66, "&lt;2000")/COUNTIFS(Data!$P$2:$P$66, "&gt;0", Data!$H$2:$H$66, "&lt;2000")</f>
        <v>0.944444444444444</v>
      </c>
      <c r="H205" s="0" t="n">
        <f aca="false">COUNTIFS(Data!$P$2:$P$66, "&lt;"&amp;'Time to prediction (2)'!$A205, Data!$H$2:$H$66, "&gt;1999")/COUNTIFS(Data!$P$2:$P$66, "&gt;0", Data!$H$2:$H$66, "&gt;1999")</f>
        <v>0.975</v>
      </c>
      <c r="I205" s="0" t="n">
        <f aca="false">ABS(G205-H205)</f>
        <v>0.0305555555555556</v>
      </c>
      <c r="J205" s="0" t="n">
        <f aca="false">G205-G204</f>
        <v>0</v>
      </c>
      <c r="K205" s="0" t="n">
        <f aca="false">H205-H204</f>
        <v>0</v>
      </c>
    </row>
    <row r="206" customFormat="false" ht="12" hidden="false" customHeight="false" outlineLevel="0" collapsed="false">
      <c r="A206" s="0" t="n">
        <v>205</v>
      </c>
      <c r="B206" s="0" t="n">
        <f aca="false">COUNTIF(Data!$P$2:$P$66, "&lt;"&amp;'Time to prediction (2)'!$A206)/COUNT(Data!$P$2:$P$66)</f>
        <v>0.965517241379311</v>
      </c>
      <c r="C206" s="0" t="n">
        <f aca="false">B206-B205</f>
        <v>0</v>
      </c>
      <c r="E206" s="0" t="n">
        <f aca="false">COUNTIFS(Data!$P$2:$P$66, "&lt;"&amp;'Time to prediction (2)'!$A206, Data!$D$2:$D$66, "AI")/COUNTIFS(Data!$P$2:$P$66, "&gt;0", Data!$D$2:$D$66, "AI")</f>
        <v>1</v>
      </c>
      <c r="G206" s="0" t="n">
        <f aca="false">COUNTIFS(Data!$P$2:$P$66, "&lt;"&amp;'Time to prediction (2)'!$A206, Data!$H$2:$H$66, "&lt;2000")/COUNTIFS(Data!$P$2:$P$66, "&gt;0", Data!$H$2:$H$66, "&lt;2000")</f>
        <v>0.944444444444444</v>
      </c>
      <c r="H206" s="0" t="n">
        <f aca="false">COUNTIFS(Data!$P$2:$P$66, "&lt;"&amp;'Time to prediction (2)'!$A206, Data!$H$2:$H$66, "&gt;1999")/COUNTIFS(Data!$P$2:$P$66, "&gt;0", Data!$H$2:$H$66, "&gt;1999")</f>
        <v>0.975</v>
      </c>
      <c r="I206" s="0" t="n">
        <f aca="false">ABS(G206-H206)</f>
        <v>0.0305555555555556</v>
      </c>
      <c r="J206" s="0" t="n">
        <f aca="false">G206-G205</f>
        <v>0</v>
      </c>
      <c r="K206" s="0" t="n">
        <f aca="false">H206-H205</f>
        <v>0</v>
      </c>
    </row>
    <row r="207" customFormat="false" ht="12" hidden="false" customHeight="false" outlineLevel="0" collapsed="false">
      <c r="A207" s="0" t="n">
        <v>206</v>
      </c>
      <c r="B207" s="0" t="n">
        <f aca="false">COUNTIF(Data!$P$2:$P$66, "&lt;"&amp;'Time to prediction (2)'!$A207)/COUNT(Data!$P$2:$P$66)</f>
        <v>0.982758620689655</v>
      </c>
      <c r="C207" s="0" t="n">
        <f aca="false">B207-B206</f>
        <v>0.0172413793103446</v>
      </c>
      <c r="E207" s="0" t="n">
        <f aca="false">COUNTIFS(Data!$P$2:$P$66, "&lt;"&amp;'Time to prediction (2)'!$A207, Data!$D$2:$D$66, "AI")/COUNTIFS(Data!$P$2:$P$66, "&gt;0", Data!$D$2:$D$66, "AI")</f>
        <v>1</v>
      </c>
      <c r="G207" s="0" t="n">
        <f aca="false">COUNTIFS(Data!$P$2:$P$66, "&lt;"&amp;'Time to prediction (2)'!$A207, Data!$H$2:$H$66, "&lt;2000")/COUNTIFS(Data!$P$2:$P$66, "&gt;0", Data!$H$2:$H$66, "&lt;2000")</f>
        <v>1</v>
      </c>
      <c r="H207" s="0" t="n">
        <f aca="false">COUNTIFS(Data!$P$2:$P$66, "&lt;"&amp;'Time to prediction (2)'!$A207, Data!$H$2:$H$66, "&gt;1999")/COUNTIFS(Data!$P$2:$P$66, "&gt;0", Data!$H$2:$H$66, "&gt;1999")</f>
        <v>0.975</v>
      </c>
      <c r="I207" s="0" t="n">
        <f aca="false">ABS(G207-H207)</f>
        <v>0.0249999999999999</v>
      </c>
      <c r="J207" s="0" t="n">
        <f aca="false">G207-G206</f>
        <v>0.0555555555555555</v>
      </c>
      <c r="K207" s="0" t="n">
        <f aca="false">H207-H206</f>
        <v>0</v>
      </c>
    </row>
    <row r="208" customFormat="false" ht="12" hidden="false" customHeight="false" outlineLevel="0" collapsed="false">
      <c r="A208" s="0" t="n">
        <v>207</v>
      </c>
      <c r="B208" s="0" t="n">
        <f aca="false">COUNTIF(Data!$P$2:$P$66, "&lt;"&amp;'Time to prediction (2)'!$A208)/COUNT(Data!$P$2:$P$66)</f>
        <v>0.982758620689655</v>
      </c>
      <c r="C208" s="0" t="n">
        <f aca="false">B208-B207</f>
        <v>0</v>
      </c>
      <c r="E208" s="0" t="n">
        <f aca="false">COUNTIFS(Data!$P$2:$P$66, "&lt;"&amp;'Time to prediction (2)'!$A208, Data!$D$2:$D$66, "AI")/COUNTIFS(Data!$P$2:$P$66, "&gt;0", Data!$D$2:$D$66, "AI")</f>
        <v>1</v>
      </c>
      <c r="G208" s="0" t="n">
        <f aca="false">COUNTIFS(Data!$P$2:$P$66, "&lt;"&amp;'Time to prediction (2)'!$A208, Data!$H$2:$H$66, "&lt;2000")/COUNTIFS(Data!$P$2:$P$66, "&gt;0", Data!$H$2:$H$66, "&lt;2000")</f>
        <v>1</v>
      </c>
      <c r="H208" s="0" t="n">
        <f aca="false">COUNTIFS(Data!$P$2:$P$66, "&lt;"&amp;'Time to prediction (2)'!$A208, Data!$H$2:$H$66, "&gt;1999")/COUNTIFS(Data!$P$2:$P$66, "&gt;0", Data!$H$2:$H$66, "&gt;1999")</f>
        <v>0.975</v>
      </c>
      <c r="I208" s="0" t="n">
        <f aca="false">ABS(G208-H208)</f>
        <v>0.0249999999999999</v>
      </c>
      <c r="J208" s="0" t="n">
        <f aca="false">G208-G207</f>
        <v>0</v>
      </c>
      <c r="K208" s="0" t="n">
        <f aca="false">H208-H207</f>
        <v>0</v>
      </c>
    </row>
    <row r="209" customFormat="false" ht="12" hidden="false" customHeight="false" outlineLevel="0" collapsed="false">
      <c r="A209" s="0" t="n">
        <v>208</v>
      </c>
      <c r="B209" s="0" t="n">
        <f aca="false">COUNTIF(Data!$P$2:$P$66, "&lt;"&amp;'Time to prediction (2)'!$A209)/COUNT(Data!$P$2:$P$66)</f>
        <v>0.982758620689655</v>
      </c>
      <c r="C209" s="0" t="n">
        <f aca="false">B209-B208</f>
        <v>0</v>
      </c>
      <c r="E209" s="0" t="n">
        <f aca="false">COUNTIFS(Data!$P$2:$P$66, "&lt;"&amp;'Time to prediction (2)'!$A209, Data!$D$2:$D$66, "AI")/COUNTIFS(Data!$P$2:$P$66, "&gt;0", Data!$D$2:$D$66, "AI")</f>
        <v>1</v>
      </c>
      <c r="G209" s="0" t="n">
        <f aca="false">COUNTIFS(Data!$P$2:$P$66, "&lt;"&amp;'Time to prediction (2)'!$A209, Data!$H$2:$H$66, "&lt;2000")/COUNTIFS(Data!$P$2:$P$66, "&gt;0", Data!$H$2:$H$66, "&lt;2000")</f>
        <v>1</v>
      </c>
      <c r="H209" s="0" t="n">
        <f aca="false">COUNTIFS(Data!$P$2:$P$66, "&lt;"&amp;'Time to prediction (2)'!$A209, Data!$H$2:$H$66, "&gt;1999")/COUNTIFS(Data!$P$2:$P$66, "&gt;0", Data!$H$2:$H$66, "&gt;1999")</f>
        <v>0.975</v>
      </c>
      <c r="I209" s="0" t="n">
        <f aca="false">ABS(G209-H209)</f>
        <v>0.0249999999999999</v>
      </c>
      <c r="J209" s="0" t="n">
        <f aca="false">G209-G208</f>
        <v>0</v>
      </c>
      <c r="K209" s="0" t="n">
        <f aca="false">H209-H208</f>
        <v>0</v>
      </c>
    </row>
    <row r="210" customFormat="false" ht="12" hidden="false" customHeight="false" outlineLevel="0" collapsed="false">
      <c r="A210" s="0" t="n">
        <v>209</v>
      </c>
      <c r="B210" s="0" t="n">
        <f aca="false">COUNTIF(Data!$P$2:$P$66, "&lt;"&amp;'Time to prediction (2)'!$A210)/COUNT(Data!$P$2:$P$66)</f>
        <v>0.982758620689655</v>
      </c>
      <c r="C210" s="0" t="n">
        <f aca="false">B210-B209</f>
        <v>0</v>
      </c>
      <c r="E210" s="0" t="n">
        <f aca="false">COUNTIFS(Data!$P$2:$P$66, "&lt;"&amp;'Time to prediction (2)'!$A210, Data!$D$2:$D$66, "AI")/COUNTIFS(Data!$P$2:$P$66, "&gt;0", Data!$D$2:$D$66, "AI")</f>
        <v>1</v>
      </c>
      <c r="G210" s="0" t="n">
        <f aca="false">COUNTIFS(Data!$P$2:$P$66, "&lt;"&amp;'Time to prediction (2)'!$A210, Data!$H$2:$H$66, "&lt;2000")/COUNTIFS(Data!$P$2:$P$66, "&gt;0", Data!$H$2:$H$66, "&lt;2000")</f>
        <v>1</v>
      </c>
      <c r="H210" s="0" t="n">
        <f aca="false">COUNTIFS(Data!$P$2:$P$66, "&lt;"&amp;'Time to prediction (2)'!$A210, Data!$H$2:$H$66, "&gt;1999")/COUNTIFS(Data!$P$2:$P$66, "&gt;0", Data!$H$2:$H$66, "&gt;1999")</f>
        <v>0.975</v>
      </c>
      <c r="I210" s="0" t="n">
        <f aca="false">ABS(G210-H210)</f>
        <v>0.0249999999999999</v>
      </c>
      <c r="J210" s="0" t="n">
        <f aca="false">G210-G209</f>
        <v>0</v>
      </c>
      <c r="K210" s="0" t="n">
        <f aca="false">H210-H209</f>
        <v>0</v>
      </c>
    </row>
    <row r="211" customFormat="false" ht="12" hidden="false" customHeight="false" outlineLevel="0" collapsed="false">
      <c r="A211" s="0" t="n">
        <v>210</v>
      </c>
      <c r="B211" s="0" t="n">
        <f aca="false">COUNTIF(Data!$P$2:$P$66, "&lt;"&amp;'Time to prediction (2)'!$A211)/COUNT(Data!$P$2:$P$66)</f>
        <v>0.982758620689655</v>
      </c>
      <c r="C211" s="0" t="n">
        <f aca="false">B211-B210</f>
        <v>0</v>
      </c>
      <c r="E211" s="0" t="n">
        <f aca="false">COUNTIFS(Data!$P$2:$P$66, "&lt;"&amp;'Time to prediction (2)'!$A211, Data!$D$2:$D$66, "AI")/COUNTIFS(Data!$P$2:$P$66, "&gt;0", Data!$D$2:$D$66, "AI")</f>
        <v>1</v>
      </c>
      <c r="G211" s="0" t="n">
        <f aca="false">COUNTIFS(Data!$P$2:$P$66, "&lt;"&amp;'Time to prediction (2)'!$A211, Data!$H$2:$H$66, "&lt;2000")/COUNTIFS(Data!$P$2:$P$66, "&gt;0", Data!$H$2:$H$66, "&lt;2000")</f>
        <v>1</v>
      </c>
      <c r="H211" s="0" t="n">
        <f aca="false">COUNTIFS(Data!$P$2:$P$66, "&lt;"&amp;'Time to prediction (2)'!$A211, Data!$H$2:$H$66, "&gt;1999")/COUNTIFS(Data!$P$2:$P$66, "&gt;0", Data!$H$2:$H$66, "&gt;1999")</f>
        <v>0.975</v>
      </c>
      <c r="I211" s="0" t="n">
        <f aca="false">ABS(G211-H211)</f>
        <v>0.0249999999999999</v>
      </c>
      <c r="J211" s="0" t="n">
        <f aca="false">G211-G210</f>
        <v>0</v>
      </c>
      <c r="K211" s="0" t="n">
        <f aca="false">H211-H210</f>
        <v>0</v>
      </c>
    </row>
    <row r="212" customFormat="false" ht="12" hidden="false" customHeight="false" outlineLevel="0" collapsed="false">
      <c r="A212" s="0" t="n">
        <v>211</v>
      </c>
      <c r="B212" s="0" t="n">
        <f aca="false">COUNTIF(Data!$P$2:$P$66, "&lt;"&amp;'Time to prediction (2)'!$A212)/COUNT(Data!$P$2:$P$66)</f>
        <v>0.982758620689655</v>
      </c>
      <c r="C212" s="0" t="n">
        <f aca="false">B212-B211</f>
        <v>0</v>
      </c>
      <c r="E212" s="0" t="n">
        <f aca="false">COUNTIFS(Data!$P$2:$P$66, "&lt;"&amp;'Time to prediction (2)'!$A212, Data!$D$2:$D$66, "AI")/COUNTIFS(Data!$P$2:$P$66, "&gt;0", Data!$D$2:$D$66, "AI")</f>
        <v>1</v>
      </c>
      <c r="G212" s="0" t="n">
        <f aca="false">COUNTIFS(Data!$P$2:$P$66, "&lt;"&amp;'Time to prediction (2)'!$A212, Data!$H$2:$H$66, "&lt;2000")/COUNTIFS(Data!$P$2:$P$66, "&gt;0", Data!$H$2:$H$66, "&lt;2000")</f>
        <v>1</v>
      </c>
      <c r="H212" s="0" t="n">
        <f aca="false">COUNTIFS(Data!$P$2:$P$66, "&lt;"&amp;'Time to prediction (2)'!$A212, Data!$H$2:$H$66, "&gt;1999")/COUNTIFS(Data!$P$2:$P$66, "&gt;0", Data!$H$2:$H$66, "&gt;1999")</f>
        <v>0.975</v>
      </c>
      <c r="I212" s="0" t="n">
        <f aca="false">ABS(G212-H212)</f>
        <v>0.0249999999999999</v>
      </c>
      <c r="J212" s="0" t="n">
        <f aca="false">G212-G211</f>
        <v>0</v>
      </c>
      <c r="K212" s="0" t="n">
        <f aca="false">H212-H211</f>
        <v>0</v>
      </c>
    </row>
    <row r="213" customFormat="false" ht="12" hidden="false" customHeight="false" outlineLevel="0" collapsed="false">
      <c r="A213" s="0" t="n">
        <v>212</v>
      </c>
      <c r="B213" s="0" t="n">
        <f aca="false">COUNTIF(Data!$P$2:$P$66, "&lt;"&amp;'Time to prediction (2)'!$A213)/COUNT(Data!$P$2:$P$66)</f>
        <v>0.982758620689655</v>
      </c>
      <c r="C213" s="0" t="n">
        <f aca="false">B213-B212</f>
        <v>0</v>
      </c>
      <c r="E213" s="0" t="n">
        <f aca="false">COUNTIFS(Data!$P$2:$P$66, "&lt;"&amp;'Time to prediction (2)'!$A213, Data!$D$2:$D$66, "AI")/COUNTIFS(Data!$P$2:$P$66, "&gt;0", Data!$D$2:$D$66, "AI")</f>
        <v>1</v>
      </c>
      <c r="G213" s="0" t="n">
        <f aca="false">COUNTIFS(Data!$P$2:$P$66, "&lt;"&amp;'Time to prediction (2)'!$A213, Data!$H$2:$H$66, "&lt;2000")/COUNTIFS(Data!$P$2:$P$66, "&gt;0", Data!$H$2:$H$66, "&lt;2000")</f>
        <v>1</v>
      </c>
      <c r="H213" s="0" t="n">
        <f aca="false">COUNTIFS(Data!$P$2:$P$66, "&lt;"&amp;'Time to prediction (2)'!$A213, Data!$H$2:$H$66, "&gt;1999")/COUNTIFS(Data!$P$2:$P$66, "&gt;0", Data!$H$2:$H$66, "&gt;1999")</f>
        <v>0.975</v>
      </c>
      <c r="I213" s="0" t="n">
        <f aca="false">ABS(G213-H213)</f>
        <v>0.0249999999999999</v>
      </c>
      <c r="J213" s="0" t="n">
        <f aca="false">G213-G212</f>
        <v>0</v>
      </c>
      <c r="K213" s="0" t="n">
        <f aca="false">H213-H212</f>
        <v>0</v>
      </c>
    </row>
    <row r="214" customFormat="false" ht="12" hidden="false" customHeight="false" outlineLevel="0" collapsed="false">
      <c r="A214" s="0" t="n">
        <v>213</v>
      </c>
      <c r="B214" s="0" t="n">
        <f aca="false">COUNTIF(Data!$P$2:$P$66, "&lt;"&amp;'Time to prediction (2)'!$A214)/COUNT(Data!$P$2:$P$66)</f>
        <v>0.982758620689655</v>
      </c>
      <c r="C214" s="0" t="n">
        <f aca="false">B214-B213</f>
        <v>0</v>
      </c>
      <c r="E214" s="0" t="n">
        <f aca="false">COUNTIFS(Data!$P$2:$P$66, "&lt;"&amp;'Time to prediction (2)'!$A214, Data!$D$2:$D$66, "AI")/COUNTIFS(Data!$P$2:$P$66, "&gt;0", Data!$D$2:$D$66, "AI")</f>
        <v>1</v>
      </c>
      <c r="G214" s="0" t="n">
        <f aca="false">COUNTIFS(Data!$P$2:$P$66, "&lt;"&amp;'Time to prediction (2)'!$A214, Data!$H$2:$H$66, "&lt;2000")/COUNTIFS(Data!$P$2:$P$66, "&gt;0", Data!$H$2:$H$66, "&lt;2000")</f>
        <v>1</v>
      </c>
      <c r="H214" s="0" t="n">
        <f aca="false">COUNTIFS(Data!$P$2:$P$66, "&lt;"&amp;'Time to prediction (2)'!$A214, Data!$H$2:$H$66, "&gt;1999")/COUNTIFS(Data!$P$2:$P$66, "&gt;0", Data!$H$2:$H$66, "&gt;1999")</f>
        <v>0.975</v>
      </c>
      <c r="I214" s="0" t="n">
        <f aca="false">ABS(G214-H214)</f>
        <v>0.0249999999999999</v>
      </c>
      <c r="J214" s="0" t="n">
        <f aca="false">G214-G213</f>
        <v>0</v>
      </c>
      <c r="K214" s="0" t="n">
        <f aca="false">H214-H213</f>
        <v>0</v>
      </c>
    </row>
    <row r="215" customFormat="false" ht="12" hidden="false" customHeight="false" outlineLevel="0" collapsed="false">
      <c r="A215" s="0" t="n">
        <v>214</v>
      </c>
      <c r="B215" s="0" t="n">
        <f aca="false">COUNTIF(Data!$P$2:$P$66, "&lt;"&amp;'Time to prediction (2)'!$A215)/COUNT(Data!$P$2:$P$66)</f>
        <v>0.982758620689655</v>
      </c>
      <c r="C215" s="0" t="n">
        <f aca="false">B215-B214</f>
        <v>0</v>
      </c>
      <c r="E215" s="0" t="n">
        <f aca="false">COUNTIFS(Data!$P$2:$P$66, "&lt;"&amp;'Time to prediction (2)'!$A215, Data!$D$2:$D$66, "AI")/COUNTIFS(Data!$P$2:$P$66, "&gt;0", Data!$D$2:$D$66, "AI")</f>
        <v>1</v>
      </c>
      <c r="G215" s="0" t="n">
        <f aca="false">COUNTIFS(Data!$P$2:$P$66, "&lt;"&amp;'Time to prediction (2)'!$A215, Data!$H$2:$H$66, "&lt;2000")/COUNTIFS(Data!$P$2:$P$66, "&gt;0", Data!$H$2:$H$66, "&lt;2000")</f>
        <v>1</v>
      </c>
      <c r="H215" s="0" t="n">
        <f aca="false">COUNTIFS(Data!$P$2:$P$66, "&lt;"&amp;'Time to prediction (2)'!$A215, Data!$H$2:$H$66, "&gt;1999")/COUNTIFS(Data!$P$2:$P$66, "&gt;0", Data!$H$2:$H$66, "&gt;1999")</f>
        <v>0.975</v>
      </c>
      <c r="I215" s="0" t="n">
        <f aca="false">ABS(G215-H215)</f>
        <v>0.0249999999999999</v>
      </c>
      <c r="J215" s="0" t="n">
        <f aca="false">G215-G214</f>
        <v>0</v>
      </c>
      <c r="K215" s="0" t="n">
        <f aca="false">H215-H214</f>
        <v>0</v>
      </c>
    </row>
    <row r="216" customFormat="false" ht="12" hidden="false" customHeight="false" outlineLevel="0" collapsed="false">
      <c r="A216" s="0" t="n">
        <v>215</v>
      </c>
      <c r="B216" s="0" t="n">
        <f aca="false">COUNTIF(Data!$P$2:$P$66, "&lt;"&amp;'Time to prediction (2)'!$A216)/COUNT(Data!$P$2:$P$66)</f>
        <v>0.982758620689655</v>
      </c>
      <c r="C216" s="0" t="n">
        <f aca="false">B216-B215</f>
        <v>0</v>
      </c>
      <c r="E216" s="0" t="n">
        <f aca="false">COUNTIFS(Data!$P$2:$P$66, "&lt;"&amp;'Time to prediction (2)'!$A216, Data!$D$2:$D$66, "AI")/COUNTIFS(Data!$P$2:$P$66, "&gt;0", Data!$D$2:$D$66, "AI")</f>
        <v>1</v>
      </c>
      <c r="G216" s="0" t="n">
        <f aca="false">COUNTIFS(Data!$P$2:$P$66, "&lt;"&amp;'Time to prediction (2)'!$A216, Data!$H$2:$H$66, "&lt;2000")/COUNTIFS(Data!$P$2:$P$66, "&gt;0", Data!$H$2:$H$66, "&lt;2000")</f>
        <v>1</v>
      </c>
      <c r="H216" s="0" t="n">
        <f aca="false">COUNTIFS(Data!$P$2:$P$66, "&lt;"&amp;'Time to prediction (2)'!$A216, Data!$H$2:$H$66, "&gt;1999")/COUNTIFS(Data!$P$2:$P$66, "&gt;0", Data!$H$2:$H$66, "&gt;1999")</f>
        <v>0.975</v>
      </c>
      <c r="I216" s="0" t="n">
        <f aca="false">ABS(G216-H216)</f>
        <v>0.0249999999999999</v>
      </c>
      <c r="J216" s="0" t="n">
        <f aca="false">G216-G215</f>
        <v>0</v>
      </c>
      <c r="K216" s="0" t="n">
        <f aca="false">H216-H215</f>
        <v>0</v>
      </c>
    </row>
    <row r="217" customFormat="false" ht="12" hidden="false" customHeight="false" outlineLevel="0" collapsed="false">
      <c r="A217" s="0" t="n">
        <v>216</v>
      </c>
      <c r="B217" s="0" t="n">
        <f aca="false">COUNTIF(Data!$P$2:$P$66, "&lt;"&amp;'Time to prediction (2)'!$A217)/COUNT(Data!$P$2:$P$66)</f>
        <v>0.982758620689655</v>
      </c>
      <c r="C217" s="0" t="n">
        <f aca="false">B217-B216</f>
        <v>0</v>
      </c>
      <c r="E217" s="0" t="n">
        <f aca="false">COUNTIFS(Data!$P$2:$P$66, "&lt;"&amp;'Time to prediction (2)'!$A217, Data!$D$2:$D$66, "AI")/COUNTIFS(Data!$P$2:$P$66, "&gt;0", Data!$D$2:$D$66, "AI")</f>
        <v>1</v>
      </c>
      <c r="G217" s="0" t="n">
        <f aca="false">COUNTIFS(Data!$P$2:$P$66, "&lt;"&amp;'Time to prediction (2)'!$A217, Data!$H$2:$H$66, "&lt;2000")/COUNTIFS(Data!$P$2:$P$66, "&gt;0", Data!$H$2:$H$66, "&lt;2000")</f>
        <v>1</v>
      </c>
      <c r="H217" s="0" t="n">
        <f aca="false">COUNTIFS(Data!$P$2:$P$66, "&lt;"&amp;'Time to prediction (2)'!$A217, Data!$H$2:$H$66, "&gt;1999")/COUNTIFS(Data!$P$2:$P$66, "&gt;0", Data!$H$2:$H$66, "&gt;1999")</f>
        <v>0.975</v>
      </c>
      <c r="I217" s="0" t="n">
        <f aca="false">ABS(G217-H217)</f>
        <v>0.0249999999999999</v>
      </c>
      <c r="J217" s="0" t="n">
        <f aca="false">G217-G216</f>
        <v>0</v>
      </c>
      <c r="K217" s="0" t="n">
        <f aca="false">H217-H216</f>
        <v>0</v>
      </c>
    </row>
    <row r="218" customFormat="false" ht="12" hidden="false" customHeight="false" outlineLevel="0" collapsed="false">
      <c r="A218" s="0" t="n">
        <v>217</v>
      </c>
      <c r="B218" s="0" t="n">
        <f aca="false">COUNTIF(Data!$P$2:$P$66, "&lt;"&amp;'Time to prediction (2)'!$A218)/COUNT(Data!$P$2:$P$66)</f>
        <v>0.982758620689655</v>
      </c>
      <c r="C218" s="0" t="n">
        <f aca="false">B218-B217</f>
        <v>0</v>
      </c>
      <c r="E218" s="0" t="n">
        <f aca="false">COUNTIFS(Data!$P$2:$P$66, "&lt;"&amp;'Time to prediction (2)'!$A218, Data!$D$2:$D$66, "AI")/COUNTIFS(Data!$P$2:$P$66, "&gt;0", Data!$D$2:$D$66, "AI")</f>
        <v>1</v>
      </c>
      <c r="G218" s="0" t="n">
        <f aca="false">COUNTIFS(Data!$P$2:$P$66, "&lt;"&amp;'Time to prediction (2)'!$A218, Data!$H$2:$H$66, "&lt;2000")/COUNTIFS(Data!$P$2:$P$66, "&gt;0", Data!$H$2:$H$66, "&lt;2000")</f>
        <v>1</v>
      </c>
      <c r="H218" s="0" t="n">
        <f aca="false">COUNTIFS(Data!$P$2:$P$66, "&lt;"&amp;'Time to prediction (2)'!$A218, Data!$H$2:$H$66, "&gt;1999")/COUNTIFS(Data!$P$2:$P$66, "&gt;0", Data!$H$2:$H$66, "&gt;1999")</f>
        <v>0.975</v>
      </c>
      <c r="I218" s="0" t="n">
        <f aca="false">ABS(G218-H218)</f>
        <v>0.0249999999999999</v>
      </c>
      <c r="J218" s="0" t="n">
        <f aca="false">G218-G217</f>
        <v>0</v>
      </c>
      <c r="K218" s="0" t="n">
        <f aca="false">H218-H217</f>
        <v>0</v>
      </c>
    </row>
    <row r="219" customFormat="false" ht="12" hidden="false" customHeight="false" outlineLevel="0" collapsed="false">
      <c r="A219" s="0" t="n">
        <v>218</v>
      </c>
      <c r="B219" s="0" t="n">
        <f aca="false">COUNTIF(Data!$P$2:$P$66, "&lt;"&amp;'Time to prediction (2)'!$A219)/COUNT(Data!$P$2:$P$66)</f>
        <v>0.982758620689655</v>
      </c>
      <c r="C219" s="0" t="n">
        <f aca="false">B219-B218</f>
        <v>0</v>
      </c>
      <c r="E219" s="0" t="n">
        <f aca="false">COUNTIFS(Data!$P$2:$P$66, "&lt;"&amp;'Time to prediction (2)'!$A219, Data!$D$2:$D$66, "AI")/COUNTIFS(Data!$P$2:$P$66, "&gt;0", Data!$D$2:$D$66, "AI")</f>
        <v>1</v>
      </c>
      <c r="G219" s="0" t="n">
        <f aca="false">COUNTIFS(Data!$P$2:$P$66, "&lt;"&amp;'Time to prediction (2)'!$A219, Data!$H$2:$H$66, "&lt;2000")/COUNTIFS(Data!$P$2:$P$66, "&gt;0", Data!$H$2:$H$66, "&lt;2000")</f>
        <v>1</v>
      </c>
      <c r="H219" s="0" t="n">
        <f aca="false">COUNTIFS(Data!$P$2:$P$66, "&lt;"&amp;'Time to prediction (2)'!$A219, Data!$H$2:$H$66, "&gt;1999")/COUNTIFS(Data!$P$2:$P$66, "&gt;0", Data!$H$2:$H$66, "&gt;1999")</f>
        <v>0.975</v>
      </c>
      <c r="I219" s="0" t="n">
        <f aca="false">ABS(G219-H219)</f>
        <v>0.0249999999999999</v>
      </c>
      <c r="J219" s="0" t="n">
        <f aca="false">G219-G218</f>
        <v>0</v>
      </c>
      <c r="K219" s="0" t="n">
        <f aca="false">H219-H218</f>
        <v>0</v>
      </c>
    </row>
    <row r="220" customFormat="false" ht="12" hidden="false" customHeight="false" outlineLevel="0" collapsed="false">
      <c r="A220" s="0" t="n">
        <v>219</v>
      </c>
      <c r="B220" s="0" t="n">
        <f aca="false">COUNTIF(Data!$P$2:$P$66, "&lt;"&amp;'Time to prediction (2)'!$A220)/COUNT(Data!$P$2:$P$66)</f>
        <v>0.982758620689655</v>
      </c>
      <c r="C220" s="0" t="n">
        <f aca="false">B220-B219</f>
        <v>0</v>
      </c>
      <c r="E220" s="0" t="n">
        <f aca="false">COUNTIFS(Data!$P$2:$P$66, "&lt;"&amp;'Time to prediction (2)'!$A220, Data!$D$2:$D$66, "AI")/COUNTIFS(Data!$P$2:$P$66, "&gt;0", Data!$D$2:$D$66, "AI")</f>
        <v>1</v>
      </c>
      <c r="G220" s="0" t="n">
        <f aca="false">COUNTIFS(Data!$P$2:$P$66, "&lt;"&amp;'Time to prediction (2)'!$A220, Data!$H$2:$H$66, "&lt;2000")/COUNTIFS(Data!$P$2:$P$66, "&gt;0", Data!$H$2:$H$66, "&lt;2000")</f>
        <v>1</v>
      </c>
      <c r="H220" s="0" t="n">
        <f aca="false">COUNTIFS(Data!$P$2:$P$66, "&lt;"&amp;'Time to prediction (2)'!$A220, Data!$H$2:$H$66, "&gt;1999")/COUNTIFS(Data!$P$2:$P$66, "&gt;0", Data!$H$2:$H$66, "&gt;1999")</f>
        <v>0.975</v>
      </c>
      <c r="I220" s="0" t="n">
        <f aca="false">ABS(G220-H220)</f>
        <v>0.0249999999999999</v>
      </c>
      <c r="J220" s="0" t="n">
        <f aca="false">G220-G219</f>
        <v>0</v>
      </c>
      <c r="K220" s="0" t="n">
        <f aca="false">H220-H219</f>
        <v>0</v>
      </c>
    </row>
    <row r="221" customFormat="false" ht="12" hidden="false" customHeight="false" outlineLevel="0" collapsed="false">
      <c r="A221" s="0" t="n">
        <v>220</v>
      </c>
      <c r="B221" s="0" t="n">
        <f aca="false">COUNTIF(Data!$P$2:$P$66, "&lt;"&amp;'Time to prediction (2)'!$A221)/COUNT(Data!$P$2:$P$66)</f>
        <v>0.982758620689655</v>
      </c>
      <c r="C221" s="0" t="n">
        <f aca="false">B221-B220</f>
        <v>0</v>
      </c>
      <c r="E221" s="0" t="n">
        <f aca="false">COUNTIFS(Data!$P$2:$P$66, "&lt;"&amp;'Time to prediction (2)'!$A221, Data!$D$2:$D$66, "AI")/COUNTIFS(Data!$P$2:$P$66, "&gt;0", Data!$D$2:$D$66, "AI")</f>
        <v>1</v>
      </c>
      <c r="G221" s="0" t="n">
        <f aca="false">COUNTIFS(Data!$P$2:$P$66, "&lt;"&amp;'Time to prediction (2)'!$A221, Data!$H$2:$H$66, "&lt;2000")/COUNTIFS(Data!$P$2:$P$66, "&gt;0", Data!$H$2:$H$66, "&lt;2000")</f>
        <v>1</v>
      </c>
      <c r="H221" s="0" t="n">
        <f aca="false">COUNTIFS(Data!$P$2:$P$66, "&lt;"&amp;'Time to prediction (2)'!$A221, Data!$H$2:$H$66, "&gt;1999")/COUNTIFS(Data!$P$2:$P$66, "&gt;0", Data!$H$2:$H$66, "&gt;1999")</f>
        <v>0.975</v>
      </c>
      <c r="I221" s="0" t="n">
        <f aca="false">ABS(G221-H221)</f>
        <v>0.0249999999999999</v>
      </c>
      <c r="J221" s="0" t="n">
        <f aca="false">G221-G220</f>
        <v>0</v>
      </c>
      <c r="K221" s="0" t="n">
        <f aca="false">H221-H220</f>
        <v>0</v>
      </c>
    </row>
    <row r="222" customFormat="false" ht="12" hidden="false" customHeight="false" outlineLevel="0" collapsed="false">
      <c r="A222" s="0" t="n">
        <v>221</v>
      </c>
      <c r="B222" s="0" t="n">
        <f aca="false">COUNTIF(Data!$P$2:$P$66, "&lt;"&amp;'Time to prediction (2)'!$A222)/COUNT(Data!$P$2:$P$66)</f>
        <v>0.982758620689655</v>
      </c>
      <c r="C222" s="0" t="n">
        <f aca="false">B222-B221</f>
        <v>0</v>
      </c>
      <c r="E222" s="0" t="n">
        <f aca="false">COUNTIFS(Data!$P$2:$P$66, "&lt;"&amp;'Time to prediction (2)'!$A222, Data!$D$2:$D$66, "AI")/COUNTIFS(Data!$P$2:$P$66, "&gt;0", Data!$D$2:$D$66, "AI")</f>
        <v>1</v>
      </c>
      <c r="G222" s="0" t="n">
        <f aca="false">COUNTIFS(Data!$P$2:$P$66, "&lt;"&amp;'Time to prediction (2)'!$A222, Data!$H$2:$H$66, "&lt;2000")/COUNTIFS(Data!$P$2:$P$66, "&gt;0", Data!$H$2:$H$66, "&lt;2000")</f>
        <v>1</v>
      </c>
      <c r="H222" s="0" t="n">
        <f aca="false">COUNTIFS(Data!$P$2:$P$66, "&lt;"&amp;'Time to prediction (2)'!$A222, Data!$H$2:$H$66, "&gt;1999")/COUNTIFS(Data!$P$2:$P$66, "&gt;0", Data!$H$2:$H$66, "&gt;1999")</f>
        <v>0.975</v>
      </c>
      <c r="I222" s="0" t="n">
        <f aca="false">ABS(G222-H222)</f>
        <v>0.0249999999999999</v>
      </c>
      <c r="J222" s="0" t="n">
        <f aca="false">G222-G221</f>
        <v>0</v>
      </c>
      <c r="K222" s="0" t="n">
        <f aca="false">H222-H221</f>
        <v>0</v>
      </c>
    </row>
    <row r="223" customFormat="false" ht="12" hidden="false" customHeight="false" outlineLevel="0" collapsed="false">
      <c r="A223" s="0" t="n">
        <v>222</v>
      </c>
      <c r="B223" s="0" t="n">
        <f aca="false">COUNTIF(Data!$P$2:$P$66, "&lt;"&amp;'Time to prediction (2)'!$A223)/COUNT(Data!$P$2:$P$66)</f>
        <v>0.982758620689655</v>
      </c>
      <c r="C223" s="0" t="n">
        <f aca="false">B223-B222</f>
        <v>0</v>
      </c>
      <c r="E223" s="0" t="n">
        <f aca="false">COUNTIFS(Data!$P$2:$P$66, "&lt;"&amp;'Time to prediction (2)'!$A223, Data!$D$2:$D$66, "AI")/COUNTIFS(Data!$P$2:$P$66, "&gt;0", Data!$D$2:$D$66, "AI")</f>
        <v>1</v>
      </c>
      <c r="G223" s="0" t="n">
        <f aca="false">COUNTIFS(Data!$P$2:$P$66, "&lt;"&amp;'Time to prediction (2)'!$A223, Data!$H$2:$H$66, "&lt;2000")/COUNTIFS(Data!$P$2:$P$66, "&gt;0", Data!$H$2:$H$66, "&lt;2000")</f>
        <v>1</v>
      </c>
      <c r="H223" s="0" t="n">
        <f aca="false">COUNTIFS(Data!$P$2:$P$66, "&lt;"&amp;'Time to prediction (2)'!$A223, Data!$H$2:$H$66, "&gt;1999")/COUNTIFS(Data!$P$2:$P$66, "&gt;0", Data!$H$2:$H$66, "&gt;1999")</f>
        <v>0.975</v>
      </c>
      <c r="I223" s="0" t="n">
        <f aca="false">ABS(G223-H223)</f>
        <v>0.0249999999999999</v>
      </c>
      <c r="J223" s="0" t="n">
        <f aca="false">G223-G222</f>
        <v>0</v>
      </c>
      <c r="K223" s="0" t="n">
        <f aca="false">H223-H222</f>
        <v>0</v>
      </c>
    </row>
    <row r="224" customFormat="false" ht="12" hidden="false" customHeight="false" outlineLevel="0" collapsed="false">
      <c r="A224" s="0" t="n">
        <v>223</v>
      </c>
      <c r="B224" s="0" t="n">
        <f aca="false">COUNTIF(Data!$P$2:$P$66, "&lt;"&amp;'Time to prediction (2)'!$A224)/COUNT(Data!$P$2:$P$66)</f>
        <v>0.982758620689655</v>
      </c>
      <c r="C224" s="0" t="n">
        <f aca="false">B224-B223</f>
        <v>0</v>
      </c>
      <c r="E224" s="0" t="n">
        <f aca="false">COUNTIFS(Data!$P$2:$P$66, "&lt;"&amp;'Time to prediction (2)'!$A224, Data!$D$2:$D$66, "AI")/COUNTIFS(Data!$P$2:$P$66, "&gt;0", Data!$D$2:$D$66, "AI")</f>
        <v>1</v>
      </c>
      <c r="G224" s="0" t="n">
        <f aca="false">COUNTIFS(Data!$P$2:$P$66, "&lt;"&amp;'Time to prediction (2)'!$A224, Data!$H$2:$H$66, "&lt;2000")/COUNTIFS(Data!$P$2:$P$66, "&gt;0", Data!$H$2:$H$66, "&lt;2000")</f>
        <v>1</v>
      </c>
      <c r="H224" s="0" t="n">
        <f aca="false">COUNTIFS(Data!$P$2:$P$66, "&lt;"&amp;'Time to prediction (2)'!$A224, Data!$H$2:$H$66, "&gt;1999")/COUNTIFS(Data!$P$2:$P$66, "&gt;0", Data!$H$2:$H$66, "&gt;1999")</f>
        <v>0.975</v>
      </c>
      <c r="I224" s="0" t="n">
        <f aca="false">ABS(G224-H224)</f>
        <v>0.0249999999999999</v>
      </c>
      <c r="J224" s="0" t="n">
        <f aca="false">G224-G223</f>
        <v>0</v>
      </c>
      <c r="K224" s="0" t="n">
        <f aca="false">H224-H223</f>
        <v>0</v>
      </c>
    </row>
    <row r="225" customFormat="false" ht="12" hidden="false" customHeight="false" outlineLevel="0" collapsed="false">
      <c r="A225" s="0" t="n">
        <v>224</v>
      </c>
      <c r="B225" s="0" t="n">
        <f aca="false">COUNTIF(Data!$P$2:$P$66, "&lt;"&amp;'Time to prediction (2)'!$A225)/COUNT(Data!$P$2:$P$66)</f>
        <v>0.982758620689655</v>
      </c>
      <c r="C225" s="0" t="n">
        <f aca="false">B225-B224</f>
        <v>0</v>
      </c>
      <c r="E225" s="0" t="n">
        <f aca="false">COUNTIFS(Data!$P$2:$P$66, "&lt;"&amp;'Time to prediction (2)'!$A225, Data!$D$2:$D$66, "AI")/COUNTIFS(Data!$P$2:$P$66, "&gt;0", Data!$D$2:$D$66, "AI")</f>
        <v>1</v>
      </c>
      <c r="G225" s="0" t="n">
        <f aca="false">COUNTIFS(Data!$P$2:$P$66, "&lt;"&amp;'Time to prediction (2)'!$A225, Data!$H$2:$H$66, "&lt;2000")/COUNTIFS(Data!$P$2:$P$66, "&gt;0", Data!$H$2:$H$66, "&lt;2000")</f>
        <v>1</v>
      </c>
      <c r="H225" s="0" t="n">
        <f aca="false">COUNTIFS(Data!$P$2:$P$66, "&lt;"&amp;'Time to prediction (2)'!$A225, Data!$H$2:$H$66, "&gt;1999")/COUNTIFS(Data!$P$2:$P$66, "&gt;0", Data!$H$2:$H$66, "&gt;1999")</f>
        <v>0.975</v>
      </c>
      <c r="I225" s="0" t="n">
        <f aca="false">ABS(G225-H225)</f>
        <v>0.0249999999999999</v>
      </c>
      <c r="J225" s="0" t="n">
        <f aca="false">G225-G224</f>
        <v>0</v>
      </c>
      <c r="K225" s="0" t="n">
        <f aca="false">H225-H224</f>
        <v>0</v>
      </c>
    </row>
    <row r="226" customFormat="false" ht="12" hidden="false" customHeight="false" outlineLevel="0" collapsed="false">
      <c r="A226" s="0" t="n">
        <v>225</v>
      </c>
      <c r="B226" s="0" t="n">
        <f aca="false">COUNTIF(Data!$P$2:$P$66, "&lt;"&amp;'Time to prediction (2)'!$A226)/COUNT(Data!$P$2:$P$66)</f>
        <v>0.982758620689655</v>
      </c>
      <c r="C226" s="0" t="n">
        <f aca="false">B226-B225</f>
        <v>0</v>
      </c>
      <c r="E226" s="0" t="n">
        <f aca="false">COUNTIFS(Data!$P$2:$P$66, "&lt;"&amp;'Time to prediction (2)'!$A226, Data!$D$2:$D$66, "AI")/COUNTIFS(Data!$P$2:$P$66, "&gt;0", Data!$D$2:$D$66, "AI")</f>
        <v>1</v>
      </c>
      <c r="G226" s="0" t="n">
        <f aca="false">COUNTIFS(Data!$P$2:$P$66, "&lt;"&amp;'Time to prediction (2)'!$A226, Data!$H$2:$H$66, "&lt;2000")/COUNTIFS(Data!$P$2:$P$66, "&gt;0", Data!$H$2:$H$66, "&lt;2000")</f>
        <v>1</v>
      </c>
      <c r="H226" s="0" t="n">
        <f aca="false">COUNTIFS(Data!$P$2:$P$66, "&lt;"&amp;'Time to prediction (2)'!$A226, Data!$H$2:$H$66, "&gt;1999")/COUNTIFS(Data!$P$2:$P$66, "&gt;0", Data!$H$2:$H$66, "&gt;1999")</f>
        <v>0.975</v>
      </c>
      <c r="I226" s="0" t="n">
        <f aca="false">ABS(G226-H226)</f>
        <v>0.0249999999999999</v>
      </c>
      <c r="J226" s="0" t="n">
        <f aca="false">G226-G225</f>
        <v>0</v>
      </c>
      <c r="K226" s="0" t="n">
        <f aca="false">H226-H225</f>
        <v>0</v>
      </c>
    </row>
    <row r="227" customFormat="false" ht="12" hidden="false" customHeight="false" outlineLevel="0" collapsed="false">
      <c r="A227" s="0" t="n">
        <v>226</v>
      </c>
      <c r="B227" s="0" t="n">
        <f aca="false">COUNTIF(Data!$P$2:$P$66, "&lt;"&amp;'Time to prediction (2)'!$A227)/COUNT(Data!$P$2:$P$66)</f>
        <v>0.982758620689655</v>
      </c>
      <c r="C227" s="0" t="n">
        <f aca="false">B227-B226</f>
        <v>0</v>
      </c>
      <c r="E227" s="0" t="n">
        <f aca="false">COUNTIFS(Data!$P$2:$P$66, "&lt;"&amp;'Time to prediction (2)'!$A227, Data!$D$2:$D$66, "AI")/COUNTIFS(Data!$P$2:$P$66, "&gt;0", Data!$D$2:$D$66, "AI")</f>
        <v>1</v>
      </c>
      <c r="G227" s="0" t="n">
        <f aca="false">COUNTIFS(Data!$P$2:$P$66, "&lt;"&amp;'Time to prediction (2)'!$A227, Data!$H$2:$H$66, "&lt;2000")/COUNTIFS(Data!$P$2:$P$66, "&gt;0", Data!$H$2:$H$66, "&lt;2000")</f>
        <v>1</v>
      </c>
      <c r="H227" s="0" t="n">
        <f aca="false">COUNTIFS(Data!$P$2:$P$66, "&lt;"&amp;'Time to prediction (2)'!$A227, Data!$H$2:$H$66, "&gt;1999")/COUNTIFS(Data!$P$2:$P$66, "&gt;0", Data!$H$2:$H$66, "&gt;1999")</f>
        <v>0.975</v>
      </c>
      <c r="I227" s="0" t="n">
        <f aca="false">ABS(G227-H227)</f>
        <v>0.0249999999999999</v>
      </c>
      <c r="J227" s="0" t="n">
        <f aca="false">G227-G226</f>
        <v>0</v>
      </c>
      <c r="K227" s="0" t="n">
        <f aca="false">H227-H226</f>
        <v>0</v>
      </c>
    </row>
    <row r="228" customFormat="false" ht="12" hidden="false" customHeight="false" outlineLevel="0" collapsed="false">
      <c r="A228" s="0" t="n">
        <v>227</v>
      </c>
      <c r="B228" s="0" t="n">
        <f aca="false">COUNTIF(Data!$P$2:$P$66, "&lt;"&amp;'Time to prediction (2)'!$A228)/COUNT(Data!$P$2:$P$66)</f>
        <v>0.982758620689655</v>
      </c>
      <c r="C228" s="0" t="n">
        <f aca="false">B228-B227</f>
        <v>0</v>
      </c>
      <c r="E228" s="0" t="n">
        <f aca="false">COUNTIFS(Data!$P$2:$P$66, "&lt;"&amp;'Time to prediction (2)'!$A228, Data!$D$2:$D$66, "AI")/COUNTIFS(Data!$P$2:$P$66, "&gt;0", Data!$D$2:$D$66, "AI")</f>
        <v>1</v>
      </c>
      <c r="G228" s="0" t="n">
        <f aca="false">COUNTIFS(Data!$P$2:$P$66, "&lt;"&amp;'Time to prediction (2)'!$A228, Data!$H$2:$H$66, "&lt;2000")/COUNTIFS(Data!$P$2:$P$66, "&gt;0", Data!$H$2:$H$66, "&lt;2000")</f>
        <v>1</v>
      </c>
      <c r="H228" s="0" t="n">
        <f aca="false">COUNTIFS(Data!$P$2:$P$66, "&lt;"&amp;'Time to prediction (2)'!$A228, Data!$H$2:$H$66, "&gt;1999")/COUNTIFS(Data!$P$2:$P$66, "&gt;0", Data!$H$2:$H$66, "&gt;1999")</f>
        <v>0.975</v>
      </c>
      <c r="I228" s="0" t="n">
        <f aca="false">ABS(G228-H228)</f>
        <v>0.0249999999999999</v>
      </c>
      <c r="J228" s="0" t="n">
        <f aca="false">G228-G227</f>
        <v>0</v>
      </c>
      <c r="K228" s="0" t="n">
        <f aca="false">H228-H227</f>
        <v>0</v>
      </c>
    </row>
    <row r="229" customFormat="false" ht="12" hidden="false" customHeight="false" outlineLevel="0" collapsed="false">
      <c r="A229" s="0" t="n">
        <v>228</v>
      </c>
      <c r="B229" s="0" t="n">
        <f aca="false">COUNTIF(Data!$P$2:$P$66, "&lt;"&amp;'Time to prediction (2)'!$A229)/COUNT(Data!$P$2:$P$66)</f>
        <v>0.982758620689655</v>
      </c>
      <c r="C229" s="0" t="n">
        <f aca="false">B229-B228</f>
        <v>0</v>
      </c>
      <c r="E229" s="0" t="n">
        <f aca="false">COUNTIFS(Data!$P$2:$P$66, "&lt;"&amp;'Time to prediction (2)'!$A229, Data!$D$2:$D$66, "AI")/COUNTIFS(Data!$P$2:$P$66, "&gt;0", Data!$D$2:$D$66, "AI")</f>
        <v>1</v>
      </c>
      <c r="G229" s="0" t="n">
        <f aca="false">COUNTIFS(Data!$P$2:$P$66, "&lt;"&amp;'Time to prediction (2)'!$A229, Data!$H$2:$H$66, "&lt;2000")/COUNTIFS(Data!$P$2:$P$66, "&gt;0", Data!$H$2:$H$66, "&lt;2000")</f>
        <v>1</v>
      </c>
      <c r="H229" s="0" t="n">
        <f aca="false">COUNTIFS(Data!$P$2:$P$66, "&lt;"&amp;'Time to prediction (2)'!$A229, Data!$H$2:$H$66, "&gt;1999")/COUNTIFS(Data!$P$2:$P$66, "&gt;0", Data!$H$2:$H$66, "&gt;1999")</f>
        <v>0.975</v>
      </c>
      <c r="I229" s="0" t="n">
        <f aca="false">ABS(G229-H229)</f>
        <v>0.0249999999999999</v>
      </c>
      <c r="J229" s="0" t="n">
        <f aca="false">G229-G228</f>
        <v>0</v>
      </c>
      <c r="K229" s="0" t="n">
        <f aca="false">H229-H228</f>
        <v>0</v>
      </c>
    </row>
    <row r="230" customFormat="false" ht="12" hidden="false" customHeight="false" outlineLevel="0" collapsed="false">
      <c r="A230" s="0" t="n">
        <v>229</v>
      </c>
      <c r="B230" s="0" t="n">
        <f aca="false">COUNTIF(Data!$P$2:$P$66, "&lt;"&amp;'Time to prediction (2)'!$A230)/COUNT(Data!$P$2:$P$66)</f>
        <v>0.982758620689655</v>
      </c>
      <c r="C230" s="0" t="n">
        <f aca="false">B230-B229</f>
        <v>0</v>
      </c>
      <c r="E230" s="0" t="n">
        <f aca="false">COUNTIFS(Data!$P$2:$P$66, "&lt;"&amp;'Time to prediction (2)'!$A230, Data!$D$2:$D$66, "AI")/COUNTIFS(Data!$P$2:$P$66, "&gt;0", Data!$D$2:$D$66, "AI")</f>
        <v>1</v>
      </c>
      <c r="G230" s="0" t="n">
        <f aca="false">COUNTIFS(Data!$P$2:$P$66, "&lt;"&amp;'Time to prediction (2)'!$A230, Data!$H$2:$H$66, "&lt;2000")/COUNTIFS(Data!$P$2:$P$66, "&gt;0", Data!$H$2:$H$66, "&lt;2000")</f>
        <v>1</v>
      </c>
      <c r="H230" s="0" t="n">
        <f aca="false">COUNTIFS(Data!$P$2:$P$66, "&lt;"&amp;'Time to prediction (2)'!$A230, Data!$H$2:$H$66, "&gt;1999")/COUNTIFS(Data!$P$2:$P$66, "&gt;0", Data!$H$2:$H$66, "&gt;1999")</f>
        <v>0.975</v>
      </c>
      <c r="I230" s="0" t="n">
        <f aca="false">ABS(G230-H230)</f>
        <v>0.0249999999999999</v>
      </c>
      <c r="J230" s="0" t="n">
        <f aca="false">G230-G229</f>
        <v>0</v>
      </c>
      <c r="K230" s="0" t="n">
        <f aca="false">H230-H229</f>
        <v>0</v>
      </c>
    </row>
    <row r="231" customFormat="false" ht="12" hidden="false" customHeight="false" outlineLevel="0" collapsed="false">
      <c r="A231" s="0" t="n">
        <v>230</v>
      </c>
      <c r="B231" s="0" t="n">
        <f aca="false">COUNTIF(Data!$P$2:$P$66, "&lt;"&amp;'Time to prediction (2)'!$A231)/COUNT(Data!$P$2:$P$66)</f>
        <v>0.982758620689655</v>
      </c>
      <c r="C231" s="0" t="n">
        <f aca="false">B231-B230</f>
        <v>0</v>
      </c>
      <c r="E231" s="0" t="n">
        <f aca="false">COUNTIFS(Data!$P$2:$P$66, "&lt;"&amp;'Time to prediction (2)'!$A231, Data!$D$2:$D$66, "AI")/COUNTIFS(Data!$P$2:$P$66, "&gt;0", Data!$D$2:$D$66, "AI")</f>
        <v>1</v>
      </c>
      <c r="G231" s="0" t="n">
        <f aca="false">COUNTIFS(Data!$P$2:$P$66, "&lt;"&amp;'Time to prediction (2)'!$A231, Data!$H$2:$H$66, "&lt;2000")/COUNTIFS(Data!$P$2:$P$66, "&gt;0", Data!$H$2:$H$66, "&lt;2000")</f>
        <v>1</v>
      </c>
      <c r="H231" s="0" t="n">
        <f aca="false">COUNTIFS(Data!$P$2:$P$66, "&lt;"&amp;'Time to prediction (2)'!$A231, Data!$H$2:$H$66, "&gt;1999")/COUNTIFS(Data!$P$2:$P$66, "&gt;0", Data!$H$2:$H$66, "&gt;1999")</f>
        <v>0.975</v>
      </c>
      <c r="I231" s="0" t="n">
        <f aca="false">ABS(G231-H231)</f>
        <v>0.0249999999999999</v>
      </c>
      <c r="J231" s="0" t="n">
        <f aca="false">G231-G230</f>
        <v>0</v>
      </c>
      <c r="K231" s="0" t="n">
        <f aca="false">H231-H230</f>
        <v>0</v>
      </c>
    </row>
    <row r="232" customFormat="false" ht="12" hidden="false" customHeight="false" outlineLevel="0" collapsed="false">
      <c r="A232" s="0" t="n">
        <v>231</v>
      </c>
      <c r="B232" s="0" t="n">
        <f aca="false">COUNTIF(Data!$P$2:$P$66, "&lt;"&amp;'Time to prediction (2)'!$A232)/COUNT(Data!$P$2:$P$66)</f>
        <v>0.982758620689655</v>
      </c>
      <c r="C232" s="0" t="n">
        <f aca="false">B232-B231</f>
        <v>0</v>
      </c>
      <c r="E232" s="0" t="n">
        <f aca="false">COUNTIFS(Data!$P$2:$P$66, "&lt;"&amp;'Time to prediction (2)'!$A232, Data!$D$2:$D$66, "AI")/COUNTIFS(Data!$P$2:$P$66, "&gt;0", Data!$D$2:$D$66, "AI")</f>
        <v>1</v>
      </c>
      <c r="G232" s="0" t="n">
        <f aca="false">COUNTIFS(Data!$P$2:$P$66, "&lt;"&amp;'Time to prediction (2)'!$A232, Data!$H$2:$H$66, "&lt;2000")/COUNTIFS(Data!$P$2:$P$66, "&gt;0", Data!$H$2:$H$66, "&lt;2000")</f>
        <v>1</v>
      </c>
      <c r="H232" s="0" t="n">
        <f aca="false">COUNTIFS(Data!$P$2:$P$66, "&lt;"&amp;'Time to prediction (2)'!$A232, Data!$H$2:$H$66, "&gt;1999")/COUNTIFS(Data!$P$2:$P$66, "&gt;0", Data!$H$2:$H$66, "&gt;1999")</f>
        <v>0.975</v>
      </c>
      <c r="I232" s="0" t="n">
        <f aca="false">ABS(G232-H232)</f>
        <v>0.0249999999999999</v>
      </c>
      <c r="J232" s="0" t="n">
        <f aca="false">G232-G231</f>
        <v>0</v>
      </c>
      <c r="K232" s="0" t="n">
        <f aca="false">H232-H231</f>
        <v>0</v>
      </c>
    </row>
    <row r="233" customFormat="false" ht="12" hidden="false" customHeight="false" outlineLevel="0" collapsed="false">
      <c r="A233" s="0" t="n">
        <v>232</v>
      </c>
      <c r="B233" s="0" t="n">
        <f aca="false">COUNTIF(Data!$P$2:$P$66, "&lt;"&amp;'Time to prediction (2)'!$A233)/COUNT(Data!$P$2:$P$66)</f>
        <v>0.982758620689655</v>
      </c>
      <c r="C233" s="0" t="n">
        <f aca="false">B233-B232</f>
        <v>0</v>
      </c>
      <c r="E233" s="0" t="n">
        <f aca="false">COUNTIFS(Data!$P$2:$P$66, "&lt;"&amp;'Time to prediction (2)'!$A233, Data!$D$2:$D$66, "AI")/COUNTIFS(Data!$P$2:$P$66, "&gt;0", Data!$D$2:$D$66, "AI")</f>
        <v>1</v>
      </c>
      <c r="G233" s="0" t="n">
        <f aca="false">COUNTIFS(Data!$P$2:$P$66, "&lt;"&amp;'Time to prediction (2)'!$A233, Data!$H$2:$H$66, "&lt;2000")/COUNTIFS(Data!$P$2:$P$66, "&gt;0", Data!$H$2:$H$66, "&lt;2000")</f>
        <v>1</v>
      </c>
      <c r="H233" s="0" t="n">
        <f aca="false">COUNTIFS(Data!$P$2:$P$66, "&lt;"&amp;'Time to prediction (2)'!$A233, Data!$H$2:$H$66, "&gt;1999")/COUNTIFS(Data!$P$2:$P$66, "&gt;0", Data!$H$2:$H$66, "&gt;1999")</f>
        <v>0.975</v>
      </c>
      <c r="I233" s="0" t="n">
        <f aca="false">ABS(G233-H233)</f>
        <v>0.0249999999999999</v>
      </c>
      <c r="J233" s="0" t="n">
        <f aca="false">G233-G232</f>
        <v>0</v>
      </c>
      <c r="K233" s="0" t="n">
        <f aca="false">H233-H232</f>
        <v>0</v>
      </c>
    </row>
    <row r="234" customFormat="false" ht="12" hidden="false" customHeight="false" outlineLevel="0" collapsed="false">
      <c r="A234" s="0" t="n">
        <v>233</v>
      </c>
      <c r="B234" s="0" t="n">
        <f aca="false">COUNTIF(Data!$P$2:$P$66, "&lt;"&amp;'Time to prediction (2)'!$A234)/COUNT(Data!$P$2:$P$66)</f>
        <v>0.982758620689655</v>
      </c>
      <c r="C234" s="0" t="n">
        <f aca="false">B234-B233</f>
        <v>0</v>
      </c>
      <c r="E234" s="0" t="n">
        <f aca="false">COUNTIFS(Data!$P$2:$P$66, "&lt;"&amp;'Time to prediction (2)'!$A234, Data!$D$2:$D$66, "AI")/COUNTIFS(Data!$P$2:$P$66, "&gt;0", Data!$D$2:$D$66, "AI")</f>
        <v>1</v>
      </c>
      <c r="G234" s="0" t="n">
        <f aca="false">COUNTIFS(Data!$P$2:$P$66, "&lt;"&amp;'Time to prediction (2)'!$A234, Data!$H$2:$H$66, "&lt;2000")/COUNTIFS(Data!$P$2:$P$66, "&gt;0", Data!$H$2:$H$66, "&lt;2000")</f>
        <v>1</v>
      </c>
      <c r="H234" s="0" t="n">
        <f aca="false">COUNTIFS(Data!$P$2:$P$66, "&lt;"&amp;'Time to prediction (2)'!$A234, Data!$H$2:$H$66, "&gt;1999")/COUNTIFS(Data!$P$2:$P$66, "&gt;0", Data!$H$2:$H$66, "&gt;1999")</f>
        <v>0.975</v>
      </c>
      <c r="I234" s="0" t="n">
        <f aca="false">ABS(G234-H234)</f>
        <v>0.0249999999999999</v>
      </c>
      <c r="J234" s="0" t="n">
        <f aca="false">G234-G233</f>
        <v>0</v>
      </c>
      <c r="K234" s="0" t="n">
        <f aca="false">H234-H233</f>
        <v>0</v>
      </c>
    </row>
    <row r="235" customFormat="false" ht="12" hidden="false" customHeight="false" outlineLevel="0" collapsed="false">
      <c r="A235" s="0" t="n">
        <v>234</v>
      </c>
      <c r="B235" s="0" t="n">
        <f aca="false">COUNTIF(Data!$P$2:$P$66, "&lt;"&amp;'Time to prediction (2)'!$A235)/COUNT(Data!$P$2:$P$66)</f>
        <v>0.982758620689655</v>
      </c>
      <c r="C235" s="0" t="n">
        <f aca="false">B235-B234</f>
        <v>0</v>
      </c>
      <c r="E235" s="0" t="n">
        <f aca="false">COUNTIFS(Data!$P$2:$P$66, "&lt;"&amp;'Time to prediction (2)'!$A235, Data!$D$2:$D$66, "AI")/COUNTIFS(Data!$P$2:$P$66, "&gt;0", Data!$D$2:$D$66, "AI")</f>
        <v>1</v>
      </c>
      <c r="G235" s="0" t="n">
        <f aca="false">COUNTIFS(Data!$P$2:$P$66, "&lt;"&amp;'Time to prediction (2)'!$A235, Data!$H$2:$H$66, "&lt;2000")/COUNTIFS(Data!$P$2:$P$66, "&gt;0", Data!$H$2:$H$66, "&lt;2000")</f>
        <v>1</v>
      </c>
      <c r="H235" s="0" t="n">
        <f aca="false">COUNTIFS(Data!$P$2:$P$66, "&lt;"&amp;'Time to prediction (2)'!$A235, Data!$H$2:$H$66, "&gt;1999")/COUNTIFS(Data!$P$2:$P$66, "&gt;0", Data!$H$2:$H$66, "&gt;1999")</f>
        <v>0.975</v>
      </c>
      <c r="I235" s="0" t="n">
        <f aca="false">ABS(G235-H235)</f>
        <v>0.0249999999999999</v>
      </c>
      <c r="J235" s="0" t="n">
        <f aca="false">G235-G234</f>
        <v>0</v>
      </c>
      <c r="K235" s="0" t="n">
        <f aca="false">H235-H234</f>
        <v>0</v>
      </c>
    </row>
    <row r="236" customFormat="false" ht="12" hidden="false" customHeight="false" outlineLevel="0" collapsed="false">
      <c r="A236" s="0" t="n">
        <v>235</v>
      </c>
      <c r="B236" s="0" t="n">
        <f aca="false">COUNTIF(Data!$P$2:$P$66, "&lt;"&amp;'Time to prediction (2)'!$A236)/COUNT(Data!$P$2:$P$66)</f>
        <v>0.982758620689655</v>
      </c>
      <c r="C236" s="0" t="n">
        <f aca="false">B236-B235</f>
        <v>0</v>
      </c>
      <c r="E236" s="0" t="n">
        <f aca="false">COUNTIFS(Data!$P$2:$P$66, "&lt;"&amp;'Time to prediction (2)'!$A236, Data!$D$2:$D$66, "AI")/COUNTIFS(Data!$P$2:$P$66, "&gt;0", Data!$D$2:$D$66, "AI")</f>
        <v>1</v>
      </c>
      <c r="G236" s="0" t="n">
        <f aca="false">COUNTIFS(Data!$P$2:$P$66, "&lt;"&amp;'Time to prediction (2)'!$A236, Data!$H$2:$H$66, "&lt;2000")/COUNTIFS(Data!$P$2:$P$66, "&gt;0", Data!$H$2:$H$66, "&lt;2000")</f>
        <v>1</v>
      </c>
      <c r="H236" s="0" t="n">
        <f aca="false">COUNTIFS(Data!$P$2:$P$66, "&lt;"&amp;'Time to prediction (2)'!$A236, Data!$H$2:$H$66, "&gt;1999")/COUNTIFS(Data!$P$2:$P$66, "&gt;0", Data!$H$2:$H$66, "&gt;1999")</f>
        <v>0.975</v>
      </c>
      <c r="I236" s="0" t="n">
        <f aca="false">ABS(G236-H236)</f>
        <v>0.0249999999999999</v>
      </c>
      <c r="J236" s="0" t="n">
        <f aca="false">G236-G235</f>
        <v>0</v>
      </c>
      <c r="K236" s="0" t="n">
        <f aca="false">H236-H235</f>
        <v>0</v>
      </c>
    </row>
    <row r="237" customFormat="false" ht="12" hidden="false" customHeight="false" outlineLevel="0" collapsed="false">
      <c r="A237" s="0" t="n">
        <v>236</v>
      </c>
      <c r="B237" s="0" t="n">
        <f aca="false">COUNTIF(Data!$P$2:$P$66, "&lt;"&amp;'Time to prediction (2)'!$A237)/COUNT(Data!$P$2:$P$66)</f>
        <v>0.982758620689655</v>
      </c>
      <c r="C237" s="0" t="n">
        <f aca="false">B237-B236</f>
        <v>0</v>
      </c>
      <c r="E237" s="0" t="n">
        <f aca="false">COUNTIFS(Data!$P$2:$P$66, "&lt;"&amp;'Time to prediction (2)'!$A237, Data!$D$2:$D$66, "AI")/COUNTIFS(Data!$P$2:$P$66, "&gt;0", Data!$D$2:$D$66, "AI")</f>
        <v>1</v>
      </c>
      <c r="G237" s="0" t="n">
        <f aca="false">COUNTIFS(Data!$P$2:$P$66, "&lt;"&amp;'Time to prediction (2)'!$A237, Data!$H$2:$H$66, "&lt;2000")/COUNTIFS(Data!$P$2:$P$66, "&gt;0", Data!$H$2:$H$66, "&lt;2000")</f>
        <v>1</v>
      </c>
      <c r="H237" s="0" t="n">
        <f aca="false">COUNTIFS(Data!$P$2:$P$66, "&lt;"&amp;'Time to prediction (2)'!$A237, Data!$H$2:$H$66, "&gt;1999")/COUNTIFS(Data!$P$2:$P$66, "&gt;0", Data!$H$2:$H$66, "&gt;1999")</f>
        <v>0.975</v>
      </c>
      <c r="I237" s="0" t="n">
        <f aca="false">ABS(G237-H237)</f>
        <v>0.0249999999999999</v>
      </c>
      <c r="J237" s="0" t="n">
        <f aca="false">G237-G236</f>
        <v>0</v>
      </c>
      <c r="K237" s="0" t="n">
        <f aca="false">H237-H236</f>
        <v>0</v>
      </c>
    </row>
    <row r="238" customFormat="false" ht="12" hidden="false" customHeight="false" outlineLevel="0" collapsed="false">
      <c r="A238" s="0" t="n">
        <v>237</v>
      </c>
      <c r="B238" s="0" t="n">
        <f aca="false">COUNTIF(Data!$P$2:$P$66, "&lt;"&amp;'Time to prediction (2)'!$A238)/COUNT(Data!$P$2:$P$66)</f>
        <v>0.982758620689655</v>
      </c>
      <c r="C238" s="0" t="n">
        <f aca="false">B238-B237</f>
        <v>0</v>
      </c>
      <c r="E238" s="0" t="n">
        <f aca="false">COUNTIFS(Data!$P$2:$P$66, "&lt;"&amp;'Time to prediction (2)'!$A238, Data!$D$2:$D$66, "AI")/COUNTIFS(Data!$P$2:$P$66, "&gt;0", Data!$D$2:$D$66, "AI")</f>
        <v>1</v>
      </c>
      <c r="G238" s="0" t="n">
        <f aca="false">COUNTIFS(Data!$P$2:$P$66, "&lt;"&amp;'Time to prediction (2)'!$A238, Data!$H$2:$H$66, "&lt;2000")/COUNTIFS(Data!$P$2:$P$66, "&gt;0", Data!$H$2:$H$66, "&lt;2000")</f>
        <v>1</v>
      </c>
      <c r="H238" s="0" t="n">
        <f aca="false">COUNTIFS(Data!$P$2:$P$66, "&lt;"&amp;'Time to prediction (2)'!$A238, Data!$H$2:$H$66, "&gt;1999")/COUNTIFS(Data!$P$2:$P$66, "&gt;0", Data!$H$2:$H$66, "&gt;1999")</f>
        <v>0.975</v>
      </c>
      <c r="I238" s="0" t="n">
        <f aca="false">ABS(G238-H238)</f>
        <v>0.0249999999999999</v>
      </c>
      <c r="J238" s="0" t="n">
        <f aca="false">G238-G237</f>
        <v>0</v>
      </c>
      <c r="K238" s="0" t="n">
        <f aca="false">H238-H237</f>
        <v>0</v>
      </c>
    </row>
    <row r="239" customFormat="false" ht="12" hidden="false" customHeight="false" outlineLevel="0" collapsed="false">
      <c r="A239" s="0" t="n">
        <v>238</v>
      </c>
      <c r="B239" s="0" t="n">
        <f aca="false">COUNTIF(Data!$P$2:$P$66, "&lt;"&amp;'Time to prediction (2)'!$A239)/COUNT(Data!$P$2:$P$66)</f>
        <v>0.982758620689655</v>
      </c>
      <c r="C239" s="0" t="n">
        <f aca="false">B239-B238</f>
        <v>0</v>
      </c>
      <c r="E239" s="0" t="n">
        <f aca="false">COUNTIFS(Data!$P$2:$P$66, "&lt;"&amp;'Time to prediction (2)'!$A239, Data!$D$2:$D$66, "AI")/COUNTIFS(Data!$P$2:$P$66, "&gt;0", Data!$D$2:$D$66, "AI")</f>
        <v>1</v>
      </c>
      <c r="G239" s="0" t="n">
        <f aca="false">COUNTIFS(Data!$P$2:$P$66, "&lt;"&amp;'Time to prediction (2)'!$A239, Data!$H$2:$H$66, "&lt;2000")/COUNTIFS(Data!$P$2:$P$66, "&gt;0", Data!$H$2:$H$66, "&lt;2000")</f>
        <v>1</v>
      </c>
      <c r="H239" s="0" t="n">
        <f aca="false">COUNTIFS(Data!$P$2:$P$66, "&lt;"&amp;'Time to prediction (2)'!$A239, Data!$H$2:$H$66, "&gt;1999")/COUNTIFS(Data!$P$2:$P$66, "&gt;0", Data!$H$2:$H$66, "&gt;1999")</f>
        <v>0.975</v>
      </c>
      <c r="I239" s="0" t="n">
        <f aca="false">ABS(G239-H239)</f>
        <v>0.0249999999999999</v>
      </c>
      <c r="J239" s="0" t="n">
        <f aca="false">G239-G238</f>
        <v>0</v>
      </c>
      <c r="K239" s="0" t="n">
        <f aca="false">H239-H238</f>
        <v>0</v>
      </c>
    </row>
    <row r="240" customFormat="false" ht="12" hidden="false" customHeight="false" outlineLevel="0" collapsed="false">
      <c r="A240" s="0" t="n">
        <v>239</v>
      </c>
      <c r="B240" s="0" t="n">
        <f aca="false">COUNTIF(Data!$P$2:$P$66, "&lt;"&amp;'Time to prediction (2)'!$A240)/COUNT(Data!$P$2:$P$66)</f>
        <v>0.982758620689655</v>
      </c>
      <c r="C240" s="0" t="n">
        <f aca="false">B240-B239</f>
        <v>0</v>
      </c>
      <c r="E240" s="0" t="n">
        <f aca="false">COUNTIFS(Data!$P$2:$P$66, "&lt;"&amp;'Time to prediction (2)'!$A240, Data!$D$2:$D$66, "AI")/COUNTIFS(Data!$P$2:$P$66, "&gt;0", Data!$D$2:$D$66, "AI")</f>
        <v>1</v>
      </c>
      <c r="G240" s="0" t="n">
        <f aca="false">COUNTIFS(Data!$P$2:$P$66, "&lt;"&amp;'Time to prediction (2)'!$A240, Data!$H$2:$H$66, "&lt;2000")/COUNTIFS(Data!$P$2:$P$66, "&gt;0", Data!$H$2:$H$66, "&lt;2000")</f>
        <v>1</v>
      </c>
      <c r="H240" s="0" t="n">
        <f aca="false">COUNTIFS(Data!$P$2:$P$66, "&lt;"&amp;'Time to prediction (2)'!$A240, Data!$H$2:$H$66, "&gt;1999")/COUNTIFS(Data!$P$2:$P$66, "&gt;0", Data!$H$2:$H$66, "&gt;1999")</f>
        <v>0.975</v>
      </c>
      <c r="I240" s="0" t="n">
        <f aca="false">ABS(G240-H240)</f>
        <v>0.0249999999999999</v>
      </c>
      <c r="J240" s="0" t="n">
        <f aca="false">G240-G239</f>
        <v>0</v>
      </c>
      <c r="K240" s="0" t="n">
        <f aca="false">H240-H239</f>
        <v>0</v>
      </c>
    </row>
    <row r="241" customFormat="false" ht="12" hidden="false" customHeight="false" outlineLevel="0" collapsed="false">
      <c r="A241" s="0" t="n">
        <v>240</v>
      </c>
      <c r="B241" s="0" t="n">
        <f aca="false">COUNTIF(Data!$P$2:$P$66, "&lt;"&amp;'Time to prediction (2)'!$A241)/COUNT(Data!$P$2:$P$66)</f>
        <v>0.982758620689655</v>
      </c>
      <c r="C241" s="0" t="n">
        <f aca="false">B241-B240</f>
        <v>0</v>
      </c>
      <c r="E241" s="0" t="n">
        <f aca="false">COUNTIFS(Data!$P$2:$P$66, "&lt;"&amp;'Time to prediction (2)'!$A241, Data!$D$2:$D$66, "AI")/COUNTIFS(Data!$P$2:$P$66, "&gt;0", Data!$D$2:$D$66, "AI")</f>
        <v>1</v>
      </c>
      <c r="G241" s="0" t="n">
        <f aca="false">COUNTIFS(Data!$P$2:$P$66, "&lt;"&amp;'Time to prediction (2)'!$A241, Data!$H$2:$H$66, "&lt;2000")/COUNTIFS(Data!$P$2:$P$66, "&gt;0", Data!$H$2:$H$66, "&lt;2000")</f>
        <v>1</v>
      </c>
      <c r="H241" s="0" t="n">
        <f aca="false">COUNTIFS(Data!$P$2:$P$66, "&lt;"&amp;'Time to prediction (2)'!$A241, Data!$H$2:$H$66, "&gt;1999")/COUNTIFS(Data!$P$2:$P$66, "&gt;0", Data!$H$2:$H$66, "&gt;1999")</f>
        <v>0.975</v>
      </c>
      <c r="I241" s="0" t="n">
        <f aca="false">ABS(G241-H241)</f>
        <v>0.0249999999999999</v>
      </c>
      <c r="J241" s="0" t="n">
        <f aca="false">G241-G240</f>
        <v>0</v>
      </c>
      <c r="K241" s="0" t="n">
        <f aca="false">H241-H240</f>
        <v>0</v>
      </c>
    </row>
    <row r="242" customFormat="false" ht="12" hidden="false" customHeight="false" outlineLevel="0" collapsed="false">
      <c r="A242" s="0" t="n">
        <v>241</v>
      </c>
      <c r="B242" s="0" t="n">
        <f aca="false">COUNTIF(Data!$P$2:$P$66, "&lt;"&amp;'Time to prediction (2)'!$A242)/COUNT(Data!$P$2:$P$66)</f>
        <v>0.982758620689655</v>
      </c>
      <c r="C242" s="0" t="n">
        <f aca="false">B242-B241</f>
        <v>0</v>
      </c>
      <c r="E242" s="0" t="n">
        <f aca="false">COUNTIFS(Data!$P$2:$P$66, "&lt;"&amp;'Time to prediction (2)'!$A242, Data!$D$2:$D$66, "AI")/COUNTIFS(Data!$P$2:$P$66, "&gt;0", Data!$D$2:$D$66, "AI")</f>
        <v>1</v>
      </c>
      <c r="G242" s="0" t="n">
        <f aca="false">COUNTIFS(Data!$P$2:$P$66, "&lt;"&amp;'Time to prediction (2)'!$A242, Data!$H$2:$H$66, "&lt;2000")/COUNTIFS(Data!$P$2:$P$66, "&gt;0", Data!$H$2:$H$66, "&lt;2000")</f>
        <v>1</v>
      </c>
      <c r="H242" s="0" t="n">
        <f aca="false">COUNTIFS(Data!$P$2:$P$66, "&lt;"&amp;'Time to prediction (2)'!$A242, Data!$H$2:$H$66, "&gt;1999")/COUNTIFS(Data!$P$2:$P$66, "&gt;0", Data!$H$2:$H$66, "&gt;1999")</f>
        <v>0.975</v>
      </c>
      <c r="I242" s="0" t="n">
        <f aca="false">ABS(G242-H242)</f>
        <v>0.0249999999999999</v>
      </c>
      <c r="J242" s="0" t="n">
        <f aca="false">G242-G241</f>
        <v>0</v>
      </c>
      <c r="K242" s="0" t="n">
        <f aca="false">H242-H241</f>
        <v>0</v>
      </c>
    </row>
    <row r="243" customFormat="false" ht="12" hidden="false" customHeight="false" outlineLevel="0" collapsed="false">
      <c r="A243" s="0" t="n">
        <v>242</v>
      </c>
      <c r="B243" s="0" t="n">
        <f aca="false">COUNTIF(Data!$P$2:$P$66, "&lt;"&amp;'Time to prediction (2)'!$A243)/COUNT(Data!$P$2:$P$66)</f>
        <v>0.982758620689655</v>
      </c>
      <c r="C243" s="0" t="n">
        <f aca="false">B243-B242</f>
        <v>0</v>
      </c>
      <c r="E243" s="0" t="n">
        <f aca="false">COUNTIFS(Data!$P$2:$P$66, "&lt;"&amp;'Time to prediction (2)'!$A243, Data!$D$2:$D$66, "AI")/COUNTIFS(Data!$P$2:$P$66, "&gt;0", Data!$D$2:$D$66, "AI")</f>
        <v>1</v>
      </c>
      <c r="G243" s="0" t="n">
        <f aca="false">COUNTIFS(Data!$P$2:$P$66, "&lt;"&amp;'Time to prediction (2)'!$A243, Data!$H$2:$H$66, "&lt;2000")/COUNTIFS(Data!$P$2:$P$66, "&gt;0", Data!$H$2:$H$66, "&lt;2000")</f>
        <v>1</v>
      </c>
      <c r="H243" s="0" t="n">
        <f aca="false">COUNTIFS(Data!$P$2:$P$66, "&lt;"&amp;'Time to prediction (2)'!$A243, Data!$H$2:$H$66, "&gt;1999")/COUNTIFS(Data!$P$2:$P$66, "&gt;0", Data!$H$2:$H$66, "&gt;1999")</f>
        <v>0.975</v>
      </c>
      <c r="I243" s="0" t="n">
        <f aca="false">ABS(G243-H243)</f>
        <v>0.0249999999999999</v>
      </c>
      <c r="J243" s="0" t="n">
        <f aca="false">G243-G242</f>
        <v>0</v>
      </c>
      <c r="K243" s="0" t="n">
        <f aca="false">H243-H242</f>
        <v>0</v>
      </c>
    </row>
    <row r="244" customFormat="false" ht="12" hidden="false" customHeight="false" outlineLevel="0" collapsed="false">
      <c r="A244" s="0" t="n">
        <v>243</v>
      </c>
      <c r="B244" s="0" t="n">
        <f aca="false">COUNTIF(Data!$P$2:$P$66, "&lt;"&amp;'Time to prediction (2)'!$A244)/COUNT(Data!$P$2:$P$66)</f>
        <v>0.982758620689655</v>
      </c>
      <c r="C244" s="0" t="n">
        <f aca="false">B244-B243</f>
        <v>0</v>
      </c>
      <c r="E244" s="0" t="n">
        <f aca="false">COUNTIFS(Data!$P$2:$P$66, "&lt;"&amp;'Time to prediction (2)'!$A244, Data!$D$2:$D$66, "AI")/COUNTIFS(Data!$P$2:$P$66, "&gt;0", Data!$D$2:$D$66, "AI")</f>
        <v>1</v>
      </c>
      <c r="G244" s="0" t="n">
        <f aca="false">COUNTIFS(Data!$P$2:$P$66, "&lt;"&amp;'Time to prediction (2)'!$A244, Data!$H$2:$H$66, "&lt;2000")/COUNTIFS(Data!$P$2:$P$66, "&gt;0", Data!$H$2:$H$66, "&lt;2000")</f>
        <v>1</v>
      </c>
      <c r="H244" s="0" t="n">
        <f aca="false">COUNTIFS(Data!$P$2:$P$66, "&lt;"&amp;'Time to prediction (2)'!$A244, Data!$H$2:$H$66, "&gt;1999")/COUNTIFS(Data!$P$2:$P$66, "&gt;0", Data!$H$2:$H$66, "&gt;1999")</f>
        <v>0.975</v>
      </c>
      <c r="I244" s="0" t="n">
        <f aca="false">ABS(G244-H244)</f>
        <v>0.0249999999999999</v>
      </c>
      <c r="J244" s="0" t="n">
        <f aca="false">G244-G243</f>
        <v>0</v>
      </c>
      <c r="K244" s="0" t="n">
        <f aca="false">H244-H243</f>
        <v>0</v>
      </c>
    </row>
    <row r="245" customFormat="false" ht="12" hidden="false" customHeight="false" outlineLevel="0" collapsed="false">
      <c r="A245" s="0" t="n">
        <v>244</v>
      </c>
      <c r="B245" s="0" t="n">
        <f aca="false">COUNTIF(Data!$P$2:$P$66, "&lt;"&amp;'Time to prediction (2)'!$A245)/COUNT(Data!$P$2:$P$66)</f>
        <v>0.982758620689655</v>
      </c>
      <c r="C245" s="0" t="n">
        <f aca="false">B245-B244</f>
        <v>0</v>
      </c>
      <c r="E245" s="0" t="n">
        <f aca="false">COUNTIFS(Data!$P$2:$P$66, "&lt;"&amp;'Time to prediction (2)'!$A245, Data!$D$2:$D$66, "AI")/COUNTIFS(Data!$P$2:$P$66, "&gt;0", Data!$D$2:$D$66, "AI")</f>
        <v>1</v>
      </c>
      <c r="G245" s="0" t="n">
        <f aca="false">COUNTIFS(Data!$P$2:$P$66, "&lt;"&amp;'Time to prediction (2)'!$A245, Data!$H$2:$H$66, "&lt;2000")/COUNTIFS(Data!$P$2:$P$66, "&gt;0", Data!$H$2:$H$66, "&lt;2000")</f>
        <v>1</v>
      </c>
      <c r="H245" s="0" t="n">
        <f aca="false">COUNTIFS(Data!$P$2:$P$66, "&lt;"&amp;'Time to prediction (2)'!$A245, Data!$H$2:$H$66, "&gt;1999")/COUNTIFS(Data!$P$2:$P$66, "&gt;0", Data!$H$2:$H$66, "&gt;1999")</f>
        <v>0.975</v>
      </c>
      <c r="I245" s="0" t="n">
        <f aca="false">ABS(G245-H245)</f>
        <v>0.0249999999999999</v>
      </c>
      <c r="J245" s="0" t="n">
        <f aca="false">G245-G244</f>
        <v>0</v>
      </c>
      <c r="K245" s="0" t="n">
        <f aca="false">H245-H244</f>
        <v>0</v>
      </c>
    </row>
    <row r="246" customFormat="false" ht="12" hidden="false" customHeight="false" outlineLevel="0" collapsed="false">
      <c r="A246" s="0" t="n">
        <v>245</v>
      </c>
      <c r="B246" s="0" t="n">
        <f aca="false">COUNTIF(Data!$P$2:$P$66, "&lt;"&amp;'Time to prediction (2)'!$A246)/COUNT(Data!$P$2:$P$66)</f>
        <v>0.982758620689655</v>
      </c>
      <c r="C246" s="0" t="n">
        <f aca="false">B246-B245</f>
        <v>0</v>
      </c>
      <c r="E246" s="0" t="n">
        <f aca="false">COUNTIFS(Data!$P$2:$P$66, "&lt;"&amp;'Time to prediction (2)'!$A246, Data!$D$2:$D$66, "AI")/COUNTIFS(Data!$P$2:$P$66, "&gt;0", Data!$D$2:$D$66, "AI")</f>
        <v>1</v>
      </c>
      <c r="G246" s="0" t="n">
        <f aca="false">COUNTIFS(Data!$P$2:$P$66, "&lt;"&amp;'Time to prediction (2)'!$A246, Data!$H$2:$H$66, "&lt;2000")/COUNTIFS(Data!$P$2:$P$66, "&gt;0", Data!$H$2:$H$66, "&lt;2000")</f>
        <v>1</v>
      </c>
      <c r="H246" s="0" t="n">
        <f aca="false">COUNTIFS(Data!$P$2:$P$66, "&lt;"&amp;'Time to prediction (2)'!$A246, Data!$H$2:$H$66, "&gt;1999")/COUNTIFS(Data!$P$2:$P$66, "&gt;0", Data!$H$2:$H$66, "&gt;1999")</f>
        <v>0.975</v>
      </c>
      <c r="I246" s="0" t="n">
        <f aca="false">ABS(G246-H246)</f>
        <v>0.0249999999999999</v>
      </c>
      <c r="J246" s="0" t="n">
        <f aca="false">G246-G245</f>
        <v>0</v>
      </c>
      <c r="K246" s="0" t="n">
        <f aca="false">H246-H245</f>
        <v>0</v>
      </c>
    </row>
    <row r="247" customFormat="false" ht="12" hidden="false" customHeight="false" outlineLevel="0" collapsed="false">
      <c r="A247" s="0" t="n">
        <v>246</v>
      </c>
      <c r="B247" s="0" t="n">
        <f aca="false">COUNTIF(Data!$P$2:$P$66, "&lt;"&amp;'Time to prediction (2)'!$A247)/COUNT(Data!$P$2:$P$66)</f>
        <v>0.982758620689655</v>
      </c>
      <c r="C247" s="0" t="n">
        <f aca="false">B247-B246</f>
        <v>0</v>
      </c>
      <c r="E247" s="0" t="n">
        <f aca="false">COUNTIFS(Data!$P$2:$P$66, "&lt;"&amp;'Time to prediction (2)'!$A247, Data!$D$2:$D$66, "AI")/COUNTIFS(Data!$P$2:$P$66, "&gt;0", Data!$D$2:$D$66, "AI")</f>
        <v>1</v>
      </c>
      <c r="G247" s="0" t="n">
        <f aca="false">COUNTIFS(Data!$P$2:$P$66, "&lt;"&amp;'Time to prediction (2)'!$A247, Data!$H$2:$H$66, "&lt;2000")/COUNTIFS(Data!$P$2:$P$66, "&gt;0", Data!$H$2:$H$66, "&lt;2000")</f>
        <v>1</v>
      </c>
      <c r="H247" s="0" t="n">
        <f aca="false">COUNTIFS(Data!$P$2:$P$66, "&lt;"&amp;'Time to prediction (2)'!$A247, Data!$H$2:$H$66, "&gt;1999")/COUNTIFS(Data!$P$2:$P$66, "&gt;0", Data!$H$2:$H$66, "&gt;1999")</f>
        <v>0.975</v>
      </c>
      <c r="I247" s="0" t="n">
        <f aca="false">ABS(G247-H247)</f>
        <v>0.0249999999999999</v>
      </c>
      <c r="J247" s="0" t="n">
        <f aca="false">G247-G246</f>
        <v>0</v>
      </c>
      <c r="K247" s="0" t="n">
        <f aca="false">H247-H246</f>
        <v>0</v>
      </c>
    </row>
    <row r="248" customFormat="false" ht="12" hidden="false" customHeight="false" outlineLevel="0" collapsed="false">
      <c r="A248" s="0" t="n">
        <v>247</v>
      </c>
      <c r="B248" s="0" t="n">
        <f aca="false">COUNTIF(Data!$P$2:$P$66, "&lt;"&amp;'Time to prediction (2)'!$A248)/COUNT(Data!$P$2:$P$66)</f>
        <v>0.982758620689655</v>
      </c>
      <c r="C248" s="0" t="n">
        <f aca="false">B248-B247</f>
        <v>0</v>
      </c>
      <c r="E248" s="0" t="n">
        <f aca="false">COUNTIFS(Data!$P$2:$P$66, "&lt;"&amp;'Time to prediction (2)'!$A248, Data!$D$2:$D$66, "AI")/COUNTIFS(Data!$P$2:$P$66, "&gt;0", Data!$D$2:$D$66, "AI")</f>
        <v>1</v>
      </c>
      <c r="G248" s="0" t="n">
        <f aca="false">COUNTIFS(Data!$P$2:$P$66, "&lt;"&amp;'Time to prediction (2)'!$A248, Data!$H$2:$H$66, "&lt;2000")/COUNTIFS(Data!$P$2:$P$66, "&gt;0", Data!$H$2:$H$66, "&lt;2000")</f>
        <v>1</v>
      </c>
      <c r="H248" s="0" t="n">
        <f aca="false">COUNTIFS(Data!$P$2:$P$66, "&lt;"&amp;'Time to prediction (2)'!$A248, Data!$H$2:$H$66, "&gt;1999")/COUNTIFS(Data!$P$2:$P$66, "&gt;0", Data!$H$2:$H$66, "&gt;1999")</f>
        <v>0.975</v>
      </c>
      <c r="I248" s="0" t="n">
        <f aca="false">ABS(G248-H248)</f>
        <v>0.0249999999999999</v>
      </c>
      <c r="J248" s="0" t="n">
        <f aca="false">G248-G247</f>
        <v>0</v>
      </c>
      <c r="K248" s="0" t="n">
        <f aca="false">H248-H247</f>
        <v>0</v>
      </c>
    </row>
    <row r="249" customFormat="false" ht="12" hidden="false" customHeight="false" outlineLevel="0" collapsed="false">
      <c r="A249" s="0" t="n">
        <v>248</v>
      </c>
      <c r="B249" s="0" t="n">
        <f aca="false">COUNTIF(Data!$P$2:$P$66, "&lt;"&amp;'Time to prediction (2)'!$A249)/COUNT(Data!$P$2:$P$66)</f>
        <v>0.982758620689655</v>
      </c>
      <c r="C249" s="0" t="n">
        <f aca="false">B249-B248</f>
        <v>0</v>
      </c>
      <c r="E249" s="0" t="n">
        <f aca="false">COUNTIFS(Data!$P$2:$P$66, "&lt;"&amp;'Time to prediction (2)'!$A249, Data!$D$2:$D$66, "AI")/COUNTIFS(Data!$P$2:$P$66, "&gt;0", Data!$D$2:$D$66, "AI")</f>
        <v>1</v>
      </c>
      <c r="G249" s="0" t="n">
        <f aca="false">COUNTIFS(Data!$P$2:$P$66, "&lt;"&amp;'Time to prediction (2)'!$A249, Data!$H$2:$H$66, "&lt;2000")/COUNTIFS(Data!$P$2:$P$66, "&gt;0", Data!$H$2:$H$66, "&lt;2000")</f>
        <v>1</v>
      </c>
      <c r="H249" s="0" t="n">
        <f aca="false">COUNTIFS(Data!$P$2:$P$66, "&lt;"&amp;'Time to prediction (2)'!$A249, Data!$H$2:$H$66, "&gt;1999")/COUNTIFS(Data!$P$2:$P$66, "&gt;0", Data!$H$2:$H$66, "&gt;1999")</f>
        <v>0.975</v>
      </c>
      <c r="I249" s="0" t="n">
        <f aca="false">ABS(G249-H249)</f>
        <v>0.0249999999999999</v>
      </c>
      <c r="J249" s="0" t="n">
        <f aca="false">G249-G248</f>
        <v>0</v>
      </c>
      <c r="K249" s="0" t="n">
        <f aca="false">H249-H248</f>
        <v>0</v>
      </c>
    </row>
    <row r="250" customFormat="false" ht="12" hidden="false" customHeight="false" outlineLevel="0" collapsed="false">
      <c r="A250" s="0" t="n">
        <v>249</v>
      </c>
      <c r="B250" s="0" t="n">
        <f aca="false">COUNTIF(Data!$P$2:$P$66, "&lt;"&amp;'Time to prediction (2)'!$A250)/COUNT(Data!$P$2:$P$66)</f>
        <v>0.982758620689655</v>
      </c>
      <c r="C250" s="0" t="n">
        <f aca="false">B250-B249</f>
        <v>0</v>
      </c>
      <c r="E250" s="0" t="n">
        <f aca="false">COUNTIFS(Data!$P$2:$P$66, "&lt;"&amp;'Time to prediction (2)'!$A250, Data!$D$2:$D$66, "AI")/COUNTIFS(Data!$P$2:$P$66, "&gt;0", Data!$D$2:$D$66, "AI")</f>
        <v>1</v>
      </c>
      <c r="G250" s="0" t="n">
        <f aca="false">COUNTIFS(Data!$P$2:$P$66, "&lt;"&amp;'Time to prediction (2)'!$A250, Data!$H$2:$H$66, "&lt;2000")/COUNTIFS(Data!$P$2:$P$66, "&gt;0", Data!$H$2:$H$66, "&lt;2000")</f>
        <v>1</v>
      </c>
      <c r="H250" s="0" t="n">
        <f aca="false">COUNTIFS(Data!$P$2:$P$66, "&lt;"&amp;'Time to prediction (2)'!$A250, Data!$H$2:$H$66, "&gt;1999")/COUNTIFS(Data!$P$2:$P$66, "&gt;0", Data!$H$2:$H$66, "&gt;1999")</f>
        <v>0.975</v>
      </c>
      <c r="I250" s="0" t="n">
        <f aca="false">ABS(G250-H250)</f>
        <v>0.0249999999999999</v>
      </c>
      <c r="J250" s="0" t="n">
        <f aca="false">G250-G249</f>
        <v>0</v>
      </c>
      <c r="K250" s="0" t="n">
        <f aca="false">H250-H249</f>
        <v>0</v>
      </c>
    </row>
    <row r="251" customFormat="false" ht="12" hidden="false" customHeight="false" outlineLevel="0" collapsed="false">
      <c r="A251" s="0" t="n">
        <v>250</v>
      </c>
      <c r="B251" s="0" t="n">
        <f aca="false">COUNTIF(Data!$P$2:$P$66, "&lt;"&amp;'Time to prediction (2)'!$A251)/COUNT(Data!$P$2:$P$66)</f>
        <v>0.982758620689655</v>
      </c>
      <c r="C251" s="0" t="n">
        <f aca="false">B251-B250</f>
        <v>0</v>
      </c>
      <c r="E251" s="0" t="n">
        <f aca="false">COUNTIFS(Data!$P$2:$P$66, "&lt;"&amp;'Time to prediction (2)'!$A251, Data!$D$2:$D$66, "AI")/COUNTIFS(Data!$P$2:$P$66, "&gt;0", Data!$D$2:$D$66, "AI")</f>
        <v>1</v>
      </c>
      <c r="G251" s="0" t="n">
        <f aca="false">COUNTIFS(Data!$P$2:$P$66, "&lt;"&amp;'Time to prediction (2)'!$A251, Data!$H$2:$H$66, "&lt;2000")/COUNTIFS(Data!$P$2:$P$66, "&gt;0", Data!$H$2:$H$66, "&lt;2000")</f>
        <v>1</v>
      </c>
      <c r="H251" s="0" t="n">
        <f aca="false">COUNTIFS(Data!$P$2:$P$66, "&lt;"&amp;'Time to prediction (2)'!$A251, Data!$H$2:$H$66, "&gt;1999")/COUNTIFS(Data!$P$2:$P$66, "&gt;0", Data!$H$2:$H$66, "&gt;1999")</f>
        <v>0.975</v>
      </c>
      <c r="I251" s="0" t="n">
        <f aca="false">ABS(G251-H251)</f>
        <v>0.0249999999999999</v>
      </c>
      <c r="J251" s="0" t="n">
        <f aca="false">G251-G250</f>
        <v>0</v>
      </c>
      <c r="K251" s="0" t="n">
        <f aca="false">H251-H250</f>
        <v>0</v>
      </c>
    </row>
    <row r="252" customFormat="false" ht="12" hidden="false" customHeight="false" outlineLevel="0" collapsed="false">
      <c r="A252" s="0" t="n">
        <v>251</v>
      </c>
      <c r="B252" s="0" t="n">
        <f aca="false">COUNTIF(Data!$P$2:$P$66, "&lt;"&amp;'Time to prediction (2)'!$A252)/COUNT(Data!$P$2:$P$66)</f>
        <v>0.982758620689655</v>
      </c>
      <c r="C252" s="0" t="n">
        <f aca="false">B252-B251</f>
        <v>0</v>
      </c>
      <c r="E252" s="0" t="n">
        <f aca="false">COUNTIFS(Data!$P$2:$P$66, "&lt;"&amp;'Time to prediction (2)'!$A252, Data!$D$2:$D$66, "AI")/COUNTIFS(Data!$P$2:$P$66, "&gt;0", Data!$D$2:$D$66, "AI")</f>
        <v>1</v>
      </c>
      <c r="G252" s="0" t="n">
        <f aca="false">COUNTIFS(Data!$P$2:$P$66, "&lt;"&amp;'Time to prediction (2)'!$A252, Data!$H$2:$H$66, "&lt;2000")/COUNTIFS(Data!$P$2:$P$66, "&gt;0", Data!$H$2:$H$66, "&lt;2000")</f>
        <v>1</v>
      </c>
      <c r="H252" s="0" t="n">
        <f aca="false">COUNTIFS(Data!$P$2:$P$66, "&lt;"&amp;'Time to prediction (2)'!$A252, Data!$H$2:$H$66, "&gt;1999")/COUNTIFS(Data!$P$2:$P$66, "&gt;0", Data!$H$2:$H$66, "&gt;1999")</f>
        <v>0.975</v>
      </c>
      <c r="I252" s="0" t="n">
        <f aca="false">ABS(G252-H252)</f>
        <v>0.0249999999999999</v>
      </c>
      <c r="J252" s="0" t="n">
        <f aca="false">G252-G251</f>
        <v>0</v>
      </c>
      <c r="K252" s="0" t="n">
        <f aca="false">H252-H251</f>
        <v>0</v>
      </c>
    </row>
  </sheetData>
  <printOptions headings="false" gridLines="false" gridLinesSet="true" horizontalCentered="false" verticalCentered="false"/>
  <pageMargins left="0.75" right="0.75" top="1" bottom="1"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sheetPr filterMode="false">
    <pageSetUpPr fitToPage="false"/>
  </sheetPr>
  <dimension ref="A1:M79"/>
  <sheetViews>
    <sheetView windowProtection="false" showFormulas="false" showGridLines="true" showRowColHeaders="true" showZeros="true" rightToLeft="false" tabSelected="false" showOutlineSymbols="true" defaultGridColor="true" view="normal" topLeftCell="A54" colorId="64" zoomScale="100" zoomScaleNormal="100" zoomScalePageLayoutView="100" workbookViewId="0">
      <selection pane="topLeft" activeCell="L1" activeCellId="0" sqref="L1"/>
    </sheetView>
  </sheetViews>
  <sheetFormatPr defaultRowHeight="12"/>
  <cols>
    <col collapsed="false" hidden="false" max="1" min="1" style="0" width="7.9030612244898"/>
    <col collapsed="false" hidden="false" max="2" min="2" style="0" width="10.2244897959184"/>
    <col collapsed="false" hidden="false" max="6" min="4" style="0" width="13.969387755102"/>
    <col collapsed="false" hidden="false" max="7" min="7" style="0" width="17.4132653061224"/>
    <col collapsed="false" hidden="false" max="9" min="8" style="0" width="23.4897959183673"/>
  </cols>
  <sheetData>
    <row r="1" customFormat="false" ht="37" hidden="false" customHeight="false" outlineLevel="0" collapsed="false">
      <c r="A1" s="1"/>
      <c r="B1" s="1"/>
      <c r="C1" s="1"/>
      <c r="D1" s="1"/>
      <c r="E1" s="1"/>
      <c r="F1" s="1"/>
      <c r="G1" s="1"/>
      <c r="H1" s="1"/>
      <c r="I1" s="1"/>
      <c r="L1" s="0" t="s">
        <v>504</v>
      </c>
      <c r="M1" s="0" t="s">
        <v>505</v>
      </c>
    </row>
    <row r="2" customFormat="false" ht="14" hidden="false" customHeight="false" outlineLevel="0" collapsed="false">
      <c r="A2" s="5"/>
      <c r="B2" s="5"/>
      <c r="C2" s="5"/>
      <c r="D2" s="5"/>
      <c r="E2" s="5"/>
      <c r="F2" s="5"/>
      <c r="G2" s="5"/>
      <c r="H2" s="5"/>
      <c r="I2" s="5"/>
      <c r="L2" s="0" t="n">
        <f aca="false">IF(AND(Data!H2&lt;2000, Data!M2&gt;0),Data!M2)</f>
        <v>0</v>
      </c>
      <c r="M2" s="0" t="n">
        <f aca="false">IF(AND(Data!H2&gt;1999, Data!M2&gt;0),Data!M2)</f>
        <v>2026</v>
      </c>
    </row>
    <row r="3" customFormat="false" ht="14" hidden="false" customHeight="false" outlineLevel="0" collapsed="false">
      <c r="A3" s="5"/>
      <c r="B3" s="5"/>
      <c r="C3" s="5"/>
      <c r="D3" s="5"/>
      <c r="E3" s="5"/>
      <c r="F3" s="5"/>
      <c r="G3" s="5"/>
      <c r="H3" s="5"/>
      <c r="I3" s="5"/>
      <c r="L3" s="0" t="n">
        <f aca="false">IF(AND(Data!H3&lt;2000, Data!M3&gt;0),Data!M3)</f>
        <v>0</v>
      </c>
      <c r="M3" s="0" t="n">
        <f aca="false">IF(AND(Data!H3&gt;1999, Data!M3&gt;0),Data!M3)</f>
        <v>2207</v>
      </c>
    </row>
    <row r="4" customFormat="false" ht="14" hidden="false" customHeight="false" outlineLevel="0" collapsed="false">
      <c r="A4" s="5"/>
      <c r="B4" s="5"/>
      <c r="C4" s="5"/>
      <c r="D4" s="5"/>
      <c r="E4" s="5"/>
      <c r="F4" s="5"/>
      <c r="G4" s="5"/>
      <c r="H4" s="5"/>
      <c r="I4" s="5"/>
      <c r="L4" s="0" t="n">
        <f aca="false">IF(AND(Data!H4&lt;2000, Data!M4&gt;0),Data!M4)</f>
        <v>0</v>
      </c>
      <c r="M4" s="0" t="n">
        <f aca="false">IF(AND(Data!H4&gt;1999, Data!M4&gt;0),Data!M4)</f>
        <v>2101</v>
      </c>
    </row>
    <row r="5" customFormat="false" ht="14" hidden="false" customHeight="false" outlineLevel="0" collapsed="false">
      <c r="A5" s="5"/>
      <c r="B5" s="5"/>
      <c r="C5" s="5"/>
      <c r="D5" s="5"/>
      <c r="E5" s="5"/>
      <c r="F5" s="5"/>
      <c r="G5" s="5"/>
      <c r="H5" s="5"/>
      <c r="I5" s="5"/>
      <c r="L5" s="0" t="n">
        <f aca="false">IF(AND(Data!H5&lt;2000, Data!M5&gt;0),Data!M5)</f>
        <v>0</v>
      </c>
      <c r="M5" s="0" t="n">
        <f aca="false">IF(AND(Data!H5&gt;1999, Data!M5&gt;0),Data!M5)</f>
        <v>2039</v>
      </c>
    </row>
    <row r="6" customFormat="false" ht="14" hidden="false" customHeight="false" outlineLevel="0" collapsed="false">
      <c r="A6" s="5"/>
      <c r="B6" s="5"/>
      <c r="C6" s="5"/>
      <c r="D6" s="5"/>
      <c r="E6" s="5"/>
      <c r="F6" s="5"/>
      <c r="G6" s="5"/>
      <c r="H6" s="5"/>
      <c r="I6" s="5"/>
      <c r="L6" s="0" t="n">
        <f aca="false">IF(AND(Data!H6&lt;2000, Data!M6&gt;0),Data!M6)</f>
        <v>2030</v>
      </c>
      <c r="M6" s="0" t="n">
        <f aca="false">IF(AND(Data!H6&gt;1999, Data!M6&gt;0),Data!M6)</f>
        <v>0</v>
      </c>
    </row>
    <row r="7" customFormat="false" ht="14" hidden="false" customHeight="false" outlineLevel="0" collapsed="false">
      <c r="A7" s="5"/>
      <c r="B7" s="5"/>
      <c r="C7" s="5"/>
      <c r="D7" s="5"/>
      <c r="E7" s="5"/>
      <c r="F7" s="5"/>
      <c r="G7" s="5"/>
      <c r="H7" s="5"/>
      <c r="I7" s="5"/>
      <c r="L7" s="0" t="n">
        <f aca="false">IF(AND(Data!H7&lt;2000, Data!M7&gt;0),Data!M7)</f>
        <v>0</v>
      </c>
      <c r="M7" s="0" t="n">
        <f aca="false">IF(AND(Data!H7&gt;1999, Data!M7&gt;0),Data!M7)</f>
        <v>0</v>
      </c>
    </row>
    <row r="8" customFormat="false" ht="14" hidden="false" customHeight="false" outlineLevel="0" collapsed="false">
      <c r="A8" s="5"/>
      <c r="B8" s="5"/>
      <c r="C8" s="5"/>
      <c r="D8" s="5"/>
      <c r="E8" s="5"/>
      <c r="F8" s="5"/>
      <c r="G8" s="5"/>
      <c r="H8" s="5"/>
      <c r="I8" s="5"/>
      <c r="L8" s="0" t="n">
        <f aca="false">IF(AND(Data!H8&lt;2000, Data!M8&gt;0),Data!M8)</f>
        <v>1985</v>
      </c>
      <c r="M8" s="0" t="n">
        <f aca="false">IF(AND(Data!H8&gt;1999, Data!M8&gt;0),Data!M8)</f>
        <v>0</v>
      </c>
    </row>
    <row r="9" customFormat="false" ht="14" hidden="false" customHeight="false" outlineLevel="0" collapsed="false">
      <c r="A9" s="5"/>
      <c r="B9" s="5"/>
      <c r="C9" s="5"/>
      <c r="D9" s="5"/>
      <c r="E9" s="5"/>
      <c r="F9" s="5"/>
      <c r="G9" s="5"/>
      <c r="H9" s="5"/>
      <c r="I9" s="5"/>
      <c r="L9" s="0" t="n">
        <f aca="false">IF(AND(Data!H9&lt;2000, Data!M9&gt;0),Data!M9)</f>
        <v>2050</v>
      </c>
      <c r="M9" s="0" t="n">
        <f aca="false">IF(AND(Data!H9&gt;1999, Data!M9&gt;0),Data!M9)</f>
        <v>0</v>
      </c>
    </row>
    <row r="10" customFormat="false" ht="14" hidden="false" customHeight="false" outlineLevel="0" collapsed="false">
      <c r="A10" s="5"/>
      <c r="B10" s="5"/>
      <c r="C10" s="5"/>
      <c r="D10" s="5"/>
      <c r="E10" s="5"/>
      <c r="F10" s="5"/>
      <c r="G10" s="5"/>
      <c r="H10" s="5"/>
      <c r="I10" s="5"/>
      <c r="L10" s="0" t="n">
        <f aca="false">IF(AND(Data!H10&lt;2000, Data!M10&gt;0),Data!M10)</f>
        <v>0</v>
      </c>
      <c r="M10" s="0" t="n">
        <f aca="false">IF(AND(Data!H10&gt;1999, Data!M10&gt;0),Data!M10)</f>
        <v>0</v>
      </c>
    </row>
    <row r="11" customFormat="false" ht="14" hidden="false" customHeight="false" outlineLevel="0" collapsed="false">
      <c r="A11" s="5"/>
      <c r="B11" s="5"/>
      <c r="C11" s="5"/>
      <c r="D11" s="5"/>
      <c r="E11" s="5"/>
      <c r="F11" s="5"/>
      <c r="G11" s="5"/>
      <c r="H11" s="5"/>
      <c r="I11" s="5"/>
      <c r="L11" s="0" t="n">
        <f aca="false">IF(AND(Data!H11&lt;2000, Data!M11&gt;0),Data!M11)</f>
        <v>0</v>
      </c>
      <c r="M11" s="0" t="n">
        <f aca="false">IF(AND(Data!H11&gt;1999, Data!M11&gt;0),Data!M11)</f>
        <v>2040</v>
      </c>
    </row>
    <row r="12" customFormat="false" ht="14" hidden="false" customHeight="false" outlineLevel="0" collapsed="false">
      <c r="A12" s="5"/>
      <c r="B12" s="5"/>
      <c r="C12" s="5"/>
      <c r="D12" s="5"/>
      <c r="E12" s="5"/>
      <c r="F12" s="5"/>
      <c r="G12" s="5"/>
      <c r="H12" s="5"/>
      <c r="I12" s="5"/>
      <c r="L12" s="0" t="n">
        <f aca="false">IF(AND(Data!H12&lt;2000, Data!M12&gt;0),Data!M12)</f>
        <v>0</v>
      </c>
      <c r="M12" s="0" t="n">
        <f aca="false">IF(AND(Data!H12&gt;1999, Data!M12&gt;0),Data!M12)</f>
        <v>3012</v>
      </c>
    </row>
    <row r="13" customFormat="false" ht="14" hidden="false" customHeight="false" outlineLevel="0" collapsed="false">
      <c r="A13" s="5"/>
      <c r="B13" s="5"/>
      <c r="C13" s="5"/>
      <c r="D13" s="5"/>
      <c r="E13" s="5"/>
      <c r="F13" s="5"/>
      <c r="G13" s="5"/>
      <c r="H13" s="5"/>
      <c r="I13" s="5"/>
      <c r="L13" s="0" t="n">
        <f aca="false">IF(AND(Data!H13&lt;2000, Data!M13&gt;0),Data!M13)</f>
        <v>0</v>
      </c>
      <c r="M13" s="0" t="n">
        <f aca="false">IF(AND(Data!H13&gt;1999, Data!M13&gt;0),Data!M13)</f>
        <v>2020</v>
      </c>
    </row>
    <row r="14" customFormat="false" ht="14" hidden="false" customHeight="false" outlineLevel="0" collapsed="false">
      <c r="A14" s="5"/>
      <c r="B14" s="5"/>
      <c r="C14" s="5"/>
      <c r="D14" s="5"/>
      <c r="E14" s="5"/>
      <c r="F14" s="5"/>
      <c r="G14" s="5"/>
      <c r="H14" s="5"/>
      <c r="I14" s="5"/>
      <c r="L14" s="0" t="n">
        <f aca="false">IF(AND(Data!H14&lt;2000, Data!M14&gt;0),Data!M14)</f>
        <v>2108</v>
      </c>
      <c r="M14" s="0" t="n">
        <f aca="false">IF(AND(Data!H14&gt;1999, Data!M14&gt;0),Data!M14)</f>
        <v>0</v>
      </c>
    </row>
    <row r="15" customFormat="false" ht="14" hidden="false" customHeight="false" outlineLevel="0" collapsed="false">
      <c r="I15" s="5"/>
      <c r="L15" s="0" t="n">
        <f aca="false">IF(AND(Data!H15&lt;2000, Data!M15&gt;0),Data!M15)</f>
        <v>0</v>
      </c>
      <c r="M15" s="0" t="n">
        <f aca="false">IF(AND(Data!H15&gt;1999, Data!M15&gt;0),Data!M15)</f>
        <v>2027</v>
      </c>
    </row>
    <row r="16" customFormat="false" ht="14" hidden="false" customHeight="false" outlineLevel="0" collapsed="false">
      <c r="A16" s="5"/>
      <c r="B16" s="5"/>
      <c r="C16" s="5"/>
      <c r="D16" s="5"/>
      <c r="E16" s="5"/>
      <c r="F16" s="5"/>
      <c r="G16" s="5"/>
      <c r="H16" s="5"/>
      <c r="I16" s="5"/>
      <c r="L16" s="0" t="n">
        <f aca="false">IF(AND(Data!H16&lt;2000, Data!M16&gt;0),Data!M16)</f>
        <v>2019</v>
      </c>
      <c r="M16" s="0" t="n">
        <f aca="false">IF(AND(Data!H16&gt;1999, Data!M16&gt;0),Data!M16)</f>
        <v>0</v>
      </c>
    </row>
    <row r="17" customFormat="false" ht="14" hidden="false" customHeight="false" outlineLevel="0" collapsed="false">
      <c r="A17" s="5"/>
      <c r="B17" s="5"/>
      <c r="C17" s="5"/>
      <c r="D17" s="5"/>
      <c r="E17" s="5"/>
      <c r="F17" s="5"/>
      <c r="G17" s="5"/>
      <c r="H17" s="5"/>
      <c r="I17" s="5"/>
      <c r="L17" s="0" t="n">
        <f aca="false">IF(AND(Data!H17&lt;2000, Data!M17&gt;0),Data!M17)</f>
        <v>0</v>
      </c>
      <c r="M17" s="0" t="n">
        <f aca="false">IF(AND(Data!H17&gt;1999, Data!M17&gt;0),Data!M17)</f>
        <v>0</v>
      </c>
    </row>
    <row r="18" customFormat="false" ht="14" hidden="false" customHeight="false" outlineLevel="0" collapsed="false">
      <c r="A18" s="5"/>
      <c r="B18" s="5"/>
      <c r="C18" s="5"/>
      <c r="D18" s="5"/>
      <c r="E18" s="5"/>
      <c r="F18" s="5"/>
      <c r="G18" s="5"/>
      <c r="H18" s="5"/>
      <c r="I18" s="5"/>
      <c r="L18" s="0" t="n">
        <f aca="false">IF(AND(Data!H18&lt;2000, Data!M18&gt;0),Data!M18)</f>
        <v>2035</v>
      </c>
      <c r="M18" s="0" t="n">
        <f aca="false">IF(AND(Data!H18&gt;1999, Data!M18&gt;0),Data!M18)</f>
        <v>0</v>
      </c>
    </row>
    <row r="19" customFormat="false" ht="14" hidden="false" customHeight="false" outlineLevel="0" collapsed="false">
      <c r="I19" s="5"/>
      <c r="L19" s="0" t="n">
        <f aca="false">IF(AND(Data!H19&lt;2000, Data!M19&gt;0),Data!M19)</f>
        <v>0</v>
      </c>
      <c r="M19" s="0" t="n">
        <f aca="false">IF(AND(Data!H19&gt;1999, Data!M19&gt;0),Data!M19)</f>
        <v>2112</v>
      </c>
    </row>
    <row r="20" customFormat="false" ht="14" hidden="false" customHeight="false" outlineLevel="0" collapsed="false">
      <c r="A20" s="5"/>
      <c r="B20" s="5"/>
      <c r="C20" s="5"/>
      <c r="D20" s="5"/>
      <c r="E20" s="5"/>
      <c r="F20" s="5"/>
      <c r="G20" s="5"/>
      <c r="H20" s="5"/>
      <c r="I20" s="5"/>
      <c r="L20" s="0" t="n">
        <f aca="false">IF(AND(Data!H20&lt;2000, Data!M20&gt;0),Data!M20)</f>
        <v>2010</v>
      </c>
      <c r="M20" s="0" t="n">
        <f aca="false">IF(AND(Data!H20&gt;1999, Data!M20&gt;0),Data!M20)</f>
        <v>0</v>
      </c>
    </row>
    <row r="21" customFormat="false" ht="14" hidden="false" customHeight="false" outlineLevel="0" collapsed="false">
      <c r="A21" s="5"/>
      <c r="B21" s="5"/>
      <c r="C21" s="5"/>
      <c r="D21" s="5"/>
      <c r="E21" s="5"/>
      <c r="F21" s="5"/>
      <c r="G21" s="5"/>
      <c r="H21" s="5"/>
      <c r="I21" s="5"/>
      <c r="L21" s="0" t="n">
        <f aca="false">IF(AND(Data!H21&lt;2000, Data!M21&gt;0),Data!M21)</f>
        <v>0</v>
      </c>
      <c r="M21" s="0" t="n">
        <f aca="false">IF(AND(Data!H21&gt;1999, Data!M21&gt;0),Data!M21)</f>
        <v>2092</v>
      </c>
    </row>
    <row r="22" customFormat="false" ht="14" hidden="false" customHeight="false" outlineLevel="0" collapsed="false">
      <c r="A22" s="5"/>
      <c r="B22" s="5"/>
      <c r="C22" s="5"/>
      <c r="D22" s="5"/>
      <c r="E22" s="5"/>
      <c r="F22" s="5"/>
      <c r="G22" s="5"/>
      <c r="H22" s="5"/>
      <c r="I22" s="5"/>
      <c r="L22" s="0" t="n">
        <f aca="false">IF(AND(Data!H22&lt;2000, Data!M22&gt;0),Data!M22)</f>
        <v>1978</v>
      </c>
      <c r="M22" s="0" t="n">
        <f aca="false">IF(AND(Data!H22&gt;1999, Data!M22&gt;0),Data!M22)</f>
        <v>0</v>
      </c>
    </row>
    <row r="23" customFormat="false" ht="14" hidden="false" customHeight="false" outlineLevel="0" collapsed="false">
      <c r="A23" s="5"/>
      <c r="B23" s="5"/>
      <c r="C23" s="5"/>
      <c r="D23" s="5"/>
      <c r="E23" s="5"/>
      <c r="F23" s="5"/>
      <c r="G23" s="5"/>
      <c r="H23" s="5"/>
      <c r="I23" s="5"/>
      <c r="L23" s="0" t="n">
        <f aca="false">IF(AND(Data!H23&lt;2000, Data!M23&gt;0),Data!M23)</f>
        <v>0</v>
      </c>
      <c r="M23" s="0" t="n">
        <f aca="false">IF(AND(Data!H23&gt;1999, Data!M23&gt;0),Data!M23)</f>
        <v>2030</v>
      </c>
    </row>
    <row r="24" customFormat="false" ht="14" hidden="false" customHeight="false" outlineLevel="0" collapsed="false">
      <c r="A24" s="5"/>
      <c r="B24" s="5"/>
      <c r="C24" s="5"/>
      <c r="D24" s="5"/>
      <c r="E24" s="5"/>
      <c r="F24" s="5"/>
      <c r="G24" s="5"/>
      <c r="H24" s="5"/>
      <c r="I24" s="5"/>
      <c r="L24" s="0" t="n">
        <f aca="false">IF(AND(Data!H24&lt;2000, Data!M24&gt;0),Data!M24)</f>
        <v>0</v>
      </c>
      <c r="M24" s="0" t="n">
        <f aca="false">IF(AND(Data!H24&gt;1999, Data!M24&gt;0),Data!M24)</f>
        <v>2054</v>
      </c>
    </row>
    <row r="25" customFormat="false" ht="14" hidden="false" customHeight="false" outlineLevel="0" collapsed="false">
      <c r="A25" s="5"/>
      <c r="B25" s="5"/>
      <c r="C25" s="5"/>
      <c r="D25" s="5"/>
      <c r="E25" s="5"/>
      <c r="F25" s="5"/>
      <c r="G25" s="5"/>
      <c r="H25" s="5"/>
      <c r="I25" s="5"/>
      <c r="L25" s="0" t="n">
        <f aca="false">IF(AND(Data!H25&lt;2000, Data!M25&gt;0),Data!M25)</f>
        <v>0</v>
      </c>
      <c r="M25" s="0" t="n">
        <f aca="false">IF(AND(Data!H25&gt;1999, Data!M25&gt;0),Data!M25)</f>
        <v>2101</v>
      </c>
    </row>
    <row r="26" customFormat="false" ht="14" hidden="false" customHeight="false" outlineLevel="0" collapsed="false">
      <c r="A26" s="5"/>
      <c r="B26" s="5"/>
      <c r="C26" s="5"/>
      <c r="D26" s="5"/>
      <c r="E26" s="5"/>
      <c r="F26" s="5"/>
      <c r="G26" s="5"/>
      <c r="H26" s="5"/>
      <c r="I26" s="5"/>
      <c r="L26" s="0" t="n">
        <f aca="false">IF(AND(Data!H26&lt;2000, Data!M26&gt;0),Data!M26)</f>
        <v>0</v>
      </c>
      <c r="M26" s="0" t="n">
        <f aca="false">IF(AND(Data!H26&gt;1999, Data!M26&gt;0),Data!M26)</f>
        <v>2100</v>
      </c>
    </row>
    <row r="27" customFormat="false" ht="14" hidden="false" customHeight="false" outlineLevel="0" collapsed="false">
      <c r="A27" s="5"/>
      <c r="B27" s="5"/>
      <c r="C27" s="5"/>
      <c r="D27" s="5"/>
      <c r="E27" s="5"/>
      <c r="F27" s="5"/>
      <c r="G27" s="5"/>
      <c r="H27" s="5"/>
      <c r="I27" s="5"/>
      <c r="L27" s="0" t="n">
        <f aca="false">IF(AND(Data!H27&lt;2000, Data!M27&gt;0),Data!M27)</f>
        <v>0</v>
      </c>
      <c r="M27" s="0" t="n">
        <f aca="false">IF(AND(Data!H27&gt;1999, Data!M27&gt;0),Data!M27)</f>
        <v>2042</v>
      </c>
    </row>
    <row r="28" customFormat="false" ht="14" hidden="false" customHeight="false" outlineLevel="0" collapsed="false">
      <c r="A28" s="5"/>
      <c r="B28" s="5"/>
      <c r="C28" s="5"/>
      <c r="D28" s="5"/>
      <c r="E28" s="5"/>
      <c r="F28" s="5"/>
      <c r="G28" s="5"/>
      <c r="H28" s="5"/>
      <c r="I28" s="5"/>
      <c r="L28" s="0" t="n">
        <f aca="false">IF(AND(Data!H28&lt;2000, Data!M28&gt;0),Data!M28)</f>
        <v>0</v>
      </c>
      <c r="M28" s="0" t="n">
        <f aca="false">IF(AND(Data!H28&gt;1999, Data!M28&gt;0),Data!M28)</f>
        <v>2048</v>
      </c>
    </row>
    <row r="29" customFormat="false" ht="14" hidden="false" customHeight="false" outlineLevel="0" collapsed="false">
      <c r="A29" s="5"/>
      <c r="B29" s="5"/>
      <c r="C29" s="5"/>
      <c r="D29" s="5"/>
      <c r="E29" s="5"/>
      <c r="F29" s="5"/>
      <c r="G29" s="5"/>
      <c r="H29" s="5"/>
      <c r="I29" s="5"/>
      <c r="L29" s="0" t="n">
        <f aca="false">IF(AND(Data!H29&lt;2000, Data!M29&gt;0),Data!M29)</f>
        <v>0</v>
      </c>
      <c r="M29" s="0" t="n">
        <f aca="false">IF(AND(Data!H29&gt;1999, Data!M29&gt;0),Data!M29)</f>
        <v>0</v>
      </c>
    </row>
    <row r="30" customFormat="false" ht="14" hidden="false" customHeight="false" outlineLevel="0" collapsed="false">
      <c r="A30" s="5"/>
      <c r="B30" s="5"/>
      <c r="C30" s="5"/>
      <c r="D30" s="5"/>
      <c r="E30" s="5"/>
      <c r="F30" s="5"/>
      <c r="G30" s="5"/>
      <c r="H30" s="5"/>
      <c r="I30" s="5"/>
      <c r="L30" s="0" t="n">
        <f aca="false">IF(AND(Data!H30&lt;2000, Data!M30&gt;0),Data!M30)</f>
        <v>0</v>
      </c>
      <c r="M30" s="0" t="n">
        <f aca="false">IF(AND(Data!H30&gt;1999, Data!M30&gt;0),Data!M30)</f>
        <v>2035</v>
      </c>
    </row>
    <row r="31" customFormat="false" ht="14" hidden="false" customHeight="false" outlineLevel="0" collapsed="false">
      <c r="I31" s="5"/>
      <c r="L31" s="0" t="n">
        <f aca="false">IF(AND(Data!H31&lt;2000, Data!M31&gt;0),Data!M31)</f>
        <v>0</v>
      </c>
      <c r="M31" s="0" t="n">
        <f aca="false">IF(AND(Data!H31&gt;1999, Data!M31&gt;0),Data!M31)</f>
        <v>2200</v>
      </c>
    </row>
    <row r="32" customFormat="false" ht="14" hidden="false" customHeight="false" outlineLevel="0" collapsed="false">
      <c r="A32" s="5"/>
      <c r="B32" s="5"/>
      <c r="C32" s="5"/>
      <c r="D32" s="5"/>
      <c r="E32" s="5"/>
      <c r="F32" s="5"/>
      <c r="G32" s="5"/>
      <c r="H32" s="5"/>
      <c r="I32" s="5"/>
      <c r="L32" s="0" t="n">
        <f aca="false">IF(AND(Data!H32&lt;2000, Data!M32&gt;0),Data!M32)</f>
        <v>0</v>
      </c>
      <c r="M32" s="0" t="n">
        <f aca="false">IF(AND(Data!H32&gt;1999, Data!M32&gt;0),Data!M32)</f>
        <v>2029</v>
      </c>
    </row>
    <row r="33" customFormat="false" ht="14" hidden="false" customHeight="false" outlineLevel="0" collapsed="false">
      <c r="I33" s="5"/>
      <c r="L33" s="0" t="n">
        <f aca="false">IF(AND(Data!H33&lt;2000, Data!M33&gt;0),Data!M33)</f>
        <v>0</v>
      </c>
      <c r="M33" s="0" t="n">
        <f aca="false">IF(AND(Data!H33&gt;1999, Data!M33&gt;0),Data!M33)</f>
        <v>2062</v>
      </c>
    </row>
    <row r="34" customFormat="false" ht="14" hidden="false" customHeight="false" outlineLevel="0" collapsed="false">
      <c r="A34" s="5"/>
      <c r="B34" s="5"/>
      <c r="C34" s="5"/>
      <c r="D34" s="5"/>
      <c r="E34" s="5"/>
      <c r="F34" s="5"/>
      <c r="G34" s="5"/>
      <c r="H34" s="5"/>
      <c r="I34" s="5"/>
      <c r="L34" s="0" t="n">
        <f aca="false">IF(AND(Data!H34&lt;2000, Data!M34&gt;0),Data!M34)</f>
        <v>0</v>
      </c>
      <c r="M34" s="0" t="n">
        <f aca="false">IF(AND(Data!H34&gt;1999, Data!M34&gt;0),Data!M34)</f>
        <v>2062</v>
      </c>
    </row>
    <row r="35" customFormat="false" ht="14" hidden="false" customHeight="false" outlineLevel="0" collapsed="false">
      <c r="A35" s="5"/>
      <c r="B35" s="5"/>
      <c r="C35" s="5"/>
      <c r="D35" s="5"/>
      <c r="E35" s="5"/>
      <c r="F35" s="5"/>
      <c r="G35" s="5"/>
      <c r="H35" s="5"/>
      <c r="I35" s="5"/>
      <c r="L35" s="0" t="n">
        <f aca="false">IF(AND(Data!H35&lt;2000, Data!M35&gt;0),Data!M35)</f>
        <v>0</v>
      </c>
      <c r="M35" s="0" t="n">
        <f aca="false">IF(AND(Data!H35&gt;1999, Data!M35&gt;0),Data!M35)</f>
        <v>2020</v>
      </c>
    </row>
    <row r="36" customFormat="false" ht="14" hidden="false" customHeight="false" outlineLevel="0" collapsed="false">
      <c r="A36" s="5"/>
      <c r="B36" s="5"/>
      <c r="C36" s="5"/>
      <c r="D36" s="5"/>
      <c r="E36" s="5"/>
      <c r="F36" s="5"/>
      <c r="G36" s="5"/>
      <c r="H36" s="5"/>
      <c r="I36" s="5"/>
      <c r="L36" s="0" t="n">
        <f aca="false">IF(AND(Data!H36&lt;2000, Data!M36&gt;0),Data!M36)</f>
        <v>0</v>
      </c>
      <c r="M36" s="0" t="n">
        <f aca="false">IF(AND(Data!H36&gt;1999, Data!M36&gt;0),Data!M36)</f>
        <v>2112</v>
      </c>
    </row>
    <row r="37" customFormat="false" ht="14" hidden="false" customHeight="false" outlineLevel="0" collapsed="false">
      <c r="A37" s="5"/>
      <c r="B37" s="5"/>
      <c r="C37" s="5"/>
      <c r="D37" s="5"/>
      <c r="E37" s="5"/>
      <c r="F37" s="5"/>
      <c r="G37" s="5"/>
      <c r="H37" s="5"/>
      <c r="I37" s="5"/>
      <c r="L37" s="0" t="n">
        <f aca="false">IF(AND(Data!H37&lt;2000, Data!M37&gt;0),Data!M37)</f>
        <v>0</v>
      </c>
      <c r="M37" s="0" t="n">
        <f aca="false">IF(AND(Data!H37&gt;1999, Data!M37&gt;0),Data!M37)</f>
        <v>2100</v>
      </c>
    </row>
    <row r="38" customFormat="false" ht="14" hidden="false" customHeight="false" outlineLevel="0" collapsed="false">
      <c r="A38" s="5"/>
      <c r="B38" s="5"/>
      <c r="C38" s="5"/>
      <c r="D38" s="5"/>
      <c r="E38" s="5"/>
      <c r="F38" s="5"/>
      <c r="G38" s="5"/>
      <c r="H38" s="5"/>
      <c r="I38" s="5"/>
      <c r="L38" s="0" t="n">
        <f aca="false">IF(AND(Data!H38&lt;2000, Data!M38&gt;0),Data!M38)</f>
        <v>1976</v>
      </c>
      <c r="M38" s="0" t="n">
        <f aca="false">IF(AND(Data!H38&gt;1999, Data!M38&gt;0),Data!M38)</f>
        <v>0</v>
      </c>
    </row>
    <row r="39" customFormat="false" ht="14" hidden="false" customHeight="false" outlineLevel="0" collapsed="false">
      <c r="A39" s="5"/>
      <c r="B39" s="5"/>
      <c r="C39" s="5"/>
      <c r="D39" s="5"/>
      <c r="E39" s="5"/>
      <c r="F39" s="5"/>
      <c r="G39" s="5"/>
      <c r="H39" s="5"/>
      <c r="I39" s="5"/>
      <c r="L39" s="0" t="n">
        <f aca="false">IF(AND(Data!H39&lt;2000, Data!M39&gt;0),Data!M39)</f>
        <v>1992</v>
      </c>
      <c r="M39" s="0" t="n">
        <f aca="false">IF(AND(Data!H39&gt;1999, Data!M39&gt;0),Data!M39)</f>
        <v>0</v>
      </c>
    </row>
    <row r="40" customFormat="false" ht="14" hidden="false" customHeight="false" outlineLevel="0" collapsed="false">
      <c r="A40" s="5"/>
      <c r="B40" s="5"/>
      <c r="C40" s="5"/>
      <c r="D40" s="5"/>
      <c r="E40" s="5"/>
      <c r="F40" s="5"/>
      <c r="G40" s="5"/>
      <c r="H40" s="5"/>
      <c r="I40" s="5"/>
      <c r="L40" s="0" t="n">
        <f aca="false">IF(AND(Data!H40&lt;2000, Data!M40&gt;0),Data!M40)</f>
        <v>1987</v>
      </c>
      <c r="M40" s="0" t="n">
        <f aca="false">IF(AND(Data!H40&gt;1999, Data!M40&gt;0),Data!M40)</f>
        <v>0</v>
      </c>
    </row>
    <row r="41" customFormat="false" ht="14" hidden="false" customHeight="false" outlineLevel="0" collapsed="false">
      <c r="I41" s="5"/>
      <c r="L41" s="0" t="n">
        <f aca="false">IF(AND(Data!H41&lt;2000, Data!M41&gt;0),Data!M41)</f>
        <v>2028</v>
      </c>
      <c r="M41" s="0" t="n">
        <f aca="false">IF(AND(Data!H41&gt;1999, Data!M41&gt;0),Data!M41)</f>
        <v>0</v>
      </c>
    </row>
    <row r="42" customFormat="false" ht="14" hidden="false" customHeight="false" outlineLevel="0" collapsed="false">
      <c r="A42" s="5"/>
      <c r="B42" s="5"/>
      <c r="C42" s="5"/>
      <c r="D42" s="5"/>
      <c r="E42" s="5"/>
      <c r="F42" s="5"/>
      <c r="G42" s="5"/>
      <c r="H42" s="5"/>
      <c r="I42" s="5"/>
      <c r="L42" s="0" t="n">
        <f aca="false">IF(AND(Data!H42&lt;2000, Data!M42&gt;0),Data!M42)</f>
        <v>2038</v>
      </c>
      <c r="M42" s="0" t="n">
        <f aca="false">IF(AND(Data!H42&gt;1999, Data!M42&gt;0),Data!M42)</f>
        <v>0</v>
      </c>
    </row>
    <row r="43" customFormat="false" ht="14" hidden="false" customHeight="false" outlineLevel="0" collapsed="false">
      <c r="A43" s="5"/>
      <c r="B43" s="5"/>
      <c r="C43" s="5"/>
      <c r="D43" s="5"/>
      <c r="E43" s="5"/>
      <c r="F43" s="5"/>
      <c r="G43" s="5"/>
      <c r="H43" s="5"/>
      <c r="I43" s="5"/>
      <c r="L43" s="0" t="n">
        <f aca="false">IF(AND(Data!H43&lt;2000, Data!M43&gt;0),Data!M43)</f>
        <v>2150</v>
      </c>
      <c r="M43" s="0" t="n">
        <f aca="false">IF(AND(Data!H43&gt;1999, Data!M43&gt;0),Data!M43)</f>
        <v>0</v>
      </c>
    </row>
    <row r="44" customFormat="false" ht="14" hidden="false" customHeight="false" outlineLevel="0" collapsed="false">
      <c r="A44" s="5"/>
      <c r="B44" s="5"/>
      <c r="C44" s="5"/>
      <c r="D44" s="5"/>
      <c r="E44" s="5"/>
      <c r="F44" s="5"/>
      <c r="G44" s="5"/>
      <c r="H44" s="5"/>
      <c r="I44" s="5"/>
      <c r="L44" s="0" t="n">
        <f aca="false">IF(AND(Data!H44&lt;2000, Data!M44&gt;0),Data!M44)</f>
        <v>0</v>
      </c>
      <c r="M44" s="0" t="n">
        <f aca="false">IF(AND(Data!H44&gt;1999, Data!M44&gt;0),Data!M44)</f>
        <v>2050</v>
      </c>
    </row>
    <row r="45" customFormat="false" ht="14" hidden="false" customHeight="false" outlineLevel="0" collapsed="false">
      <c r="A45" s="5"/>
      <c r="B45" s="5"/>
      <c r="C45" s="5"/>
      <c r="D45" s="5"/>
      <c r="E45" s="5"/>
      <c r="F45" s="5"/>
      <c r="G45" s="5"/>
      <c r="H45" s="5"/>
      <c r="I45" s="5"/>
      <c r="L45" s="0" t="n">
        <f aca="false">IF(AND(Data!H45&lt;2000, Data!M45&gt;0),Data!M45)</f>
        <v>0</v>
      </c>
      <c r="M45" s="0" t="n">
        <f aca="false">IF(AND(Data!H45&gt;1999, Data!M45&gt;0),Data!M45)</f>
        <v>2032</v>
      </c>
    </row>
    <row r="46" customFormat="false" ht="14" hidden="false" customHeight="false" outlineLevel="0" collapsed="false">
      <c r="I46" s="5"/>
      <c r="L46" s="0" t="n">
        <f aca="false">IF(AND(Data!H46&lt;2000, Data!M46&gt;0),Data!M46)</f>
        <v>0</v>
      </c>
      <c r="M46" s="0" t="n">
        <f aca="false">IF(AND(Data!H46&gt;1999, Data!M46&gt;0),Data!M46)</f>
        <v>2030</v>
      </c>
    </row>
    <row r="47" customFormat="false" ht="14" hidden="false" customHeight="false" outlineLevel="0" collapsed="false">
      <c r="A47" s="5"/>
      <c r="B47" s="5"/>
      <c r="C47" s="5"/>
      <c r="D47" s="5"/>
      <c r="E47" s="5"/>
      <c r="F47" s="5"/>
      <c r="G47" s="5"/>
      <c r="H47" s="5"/>
      <c r="I47" s="5"/>
      <c r="L47" s="0" t="n">
        <f aca="false">IF(AND(Data!H47&lt;2000, Data!M47&gt;0),Data!M47)</f>
        <v>0</v>
      </c>
      <c r="M47" s="0" t="n">
        <f aca="false">IF(AND(Data!H47&gt;1999, Data!M47&gt;0),Data!M47)</f>
        <v>0</v>
      </c>
    </row>
    <row r="48" customFormat="false" ht="12" hidden="false" customHeight="false" outlineLevel="0" collapsed="false">
      <c r="L48" s="0" t="n">
        <f aca="false">IF(AND(Data!H48&lt;2000, Data!M48&gt;0),Data!M48)</f>
        <v>0</v>
      </c>
      <c r="M48" s="0" t="n">
        <f aca="false">IF(AND(Data!H48&gt;1999, Data!M48&gt;0),Data!M48)</f>
        <v>2017</v>
      </c>
    </row>
    <row r="49" customFormat="false" ht="12" hidden="false" customHeight="false" outlineLevel="0" collapsed="false">
      <c r="L49" s="0" t="n">
        <f aca="false">IF(AND(Data!H49&lt;2000, Data!M49&gt;0),Data!M49)</f>
        <v>0</v>
      </c>
      <c r="M49" s="0" t="n">
        <f aca="false">IF(AND(Data!H49&gt;1999, Data!M49&gt;0),Data!M49)</f>
        <v>2035</v>
      </c>
    </row>
    <row r="50" customFormat="false" ht="12" hidden="false" customHeight="false" outlineLevel="0" collapsed="false">
      <c r="L50" s="0" t="n">
        <f aca="false">IF(AND(Data!H50&lt;2000, Data!M50&gt;0),Data!M50)</f>
        <v>0</v>
      </c>
      <c r="M50" s="0" t="n">
        <f aca="false">IF(AND(Data!H50&gt;1999, Data!M50&gt;0),Data!M50)</f>
        <v>2052</v>
      </c>
    </row>
    <row r="51" customFormat="false" ht="12" hidden="false" customHeight="false" outlineLevel="0" collapsed="false">
      <c r="L51" s="0" t="n">
        <f aca="false">IF(AND(Data!H51&lt;2000, Data!M51&gt;0),Data!M51)</f>
        <v>0</v>
      </c>
      <c r="M51" s="0" t="n">
        <f aca="false">IF(AND(Data!H51&gt;1999, Data!M51&gt;0),Data!M51)</f>
        <v>2041</v>
      </c>
    </row>
    <row r="52" customFormat="false" ht="12" hidden="false" customHeight="false" outlineLevel="0" collapsed="false">
      <c r="L52" s="0" t="n">
        <f aca="false">IF(AND(Data!H52&lt;2000, Data!M52&gt;0),Data!M52)</f>
        <v>0</v>
      </c>
      <c r="M52" s="0" t="n">
        <f aca="false">IF(AND(Data!H52&gt;1999, Data!M52&gt;0),Data!M52)</f>
        <v>2025</v>
      </c>
    </row>
    <row r="53" customFormat="false" ht="12" hidden="false" customHeight="false" outlineLevel="0" collapsed="false">
      <c r="L53" s="0" t="n">
        <f aca="false">IF(AND(Data!H53&lt;2000, Data!M53&gt;0),Data!M53)</f>
        <v>1985</v>
      </c>
      <c r="M53" s="0" t="n">
        <f aca="false">IF(AND(Data!H53&gt;1999, Data!M53&gt;0),Data!M53)</f>
        <v>0</v>
      </c>
    </row>
    <row r="54" customFormat="false" ht="12" hidden="false" customHeight="false" outlineLevel="0" collapsed="false">
      <c r="L54" s="0" t="n">
        <f aca="false">IF(AND(Data!H54&lt;2000, Data!M54&gt;0),Data!M54)</f>
        <v>0</v>
      </c>
      <c r="M54" s="0" t="n">
        <f aca="false">IF(AND(Data!H54&gt;1999, Data!M54&gt;0),Data!M54)</f>
        <v>2061</v>
      </c>
    </row>
    <row r="55" customFormat="false" ht="12" hidden="false" customHeight="false" outlineLevel="0" collapsed="false">
      <c r="L55" s="0" t="n">
        <f aca="false">IF(AND(Data!H55&lt;2000, Data!M55&gt;0),Data!M55)</f>
        <v>0</v>
      </c>
      <c r="M55" s="0" t="n">
        <f aca="false">IF(AND(Data!H55&gt;1999, Data!M55&gt;0),Data!M55)</f>
        <v>2026</v>
      </c>
    </row>
    <row r="56" customFormat="false" ht="12" hidden="false" customHeight="false" outlineLevel="0" collapsed="false">
      <c r="L56" s="0" t="n">
        <f aca="false">IF(AND(Data!H56&lt;2000, Data!M56&gt;0),Data!M56)</f>
        <v>0</v>
      </c>
      <c r="M56" s="0" t="n">
        <f aca="false">IF(AND(Data!H56&gt;1999, Data!M56&gt;0),Data!M56)</f>
        <v>2030</v>
      </c>
    </row>
    <row r="57" customFormat="false" ht="12" hidden="false" customHeight="false" outlineLevel="0" collapsed="false">
      <c r="L57" s="0" t="n">
        <f aca="false">IF(AND(Data!H57&lt;2000, Data!M57&gt;0),Data!M57)</f>
        <v>2200</v>
      </c>
      <c r="M57" s="0" t="n">
        <f aca="false">IF(AND(Data!H57&gt;1999, Data!M57&gt;0),Data!M57)</f>
        <v>0</v>
      </c>
    </row>
    <row r="58" customFormat="false" ht="12" hidden="false" customHeight="false" outlineLevel="0" collapsed="false">
      <c r="L58" s="0" t="n">
        <f aca="false">IF(AND(Data!H58&lt;2000, Data!M58&gt;0),Data!M58)</f>
        <v>0</v>
      </c>
      <c r="M58" s="0" t="n">
        <f aca="false">IF(AND(Data!H58&gt;1999, Data!M58&gt;0),Data!M58)</f>
        <v>2045</v>
      </c>
    </row>
    <row r="59" customFormat="false" ht="12" hidden="false" customHeight="false" outlineLevel="0" collapsed="false">
      <c r="L59" s="0" t="n">
        <f aca="false">IF(AND(Data!H59&lt;2000, Data!M59&gt;0),Data!M59)</f>
        <v>0</v>
      </c>
      <c r="M59" s="0" t="n">
        <f aca="false">IF(AND(Data!H59&gt;1999, Data!M59&gt;0),Data!M59)</f>
        <v>2030</v>
      </c>
    </row>
    <row r="60" customFormat="false" ht="12" hidden="false" customHeight="false" outlineLevel="0" collapsed="false">
      <c r="L60" s="0" t="n">
        <f aca="false">IF(AND(Data!H60&lt;2000, Data!M60&gt;0),Data!M60)</f>
        <v>0</v>
      </c>
      <c r="M60" s="0" t="n">
        <f aca="false">IF(AND(Data!H60&gt;1999, Data!M60&gt;0),Data!M60)</f>
        <v>0</v>
      </c>
    </row>
    <row r="61" customFormat="false" ht="12" hidden="false" customHeight="false" outlineLevel="0" collapsed="false">
      <c r="L61" s="0" t="n">
        <f aca="false">IF(AND(Data!H61&lt;2000, Data!M61&gt;0),Data!M61)</f>
        <v>2030</v>
      </c>
      <c r="M61" s="0" t="n">
        <f aca="false">IF(AND(Data!H61&gt;1999, Data!M61&gt;0),Data!M61)</f>
        <v>0</v>
      </c>
    </row>
    <row r="62" customFormat="false" ht="12" hidden="false" customHeight="false" outlineLevel="0" collapsed="false">
      <c r="L62" s="0" t="n">
        <f aca="false">IF(AND(Data!H62&lt;2000, Data!M62&gt;0),Data!M62)</f>
        <v>0</v>
      </c>
      <c r="M62" s="0" t="n">
        <f aca="false">IF(AND(Data!H62&gt;1999, Data!M62&gt;0),Data!M62)</f>
        <v>0</v>
      </c>
    </row>
    <row r="63" customFormat="false" ht="12" hidden="false" customHeight="false" outlineLevel="0" collapsed="false">
      <c r="L63" s="0" t="n">
        <f aca="false">IF(AND(Data!H63&lt;2000, Data!M63&gt;0),Data!M63)</f>
        <v>0</v>
      </c>
      <c r="M63" s="0" t="n">
        <f aca="false">IF(AND(Data!H63&gt;1999, Data!M63&gt;0),Data!M63)</f>
        <v>2030</v>
      </c>
    </row>
    <row r="64" customFormat="false" ht="12" hidden="false" customHeight="false" outlineLevel="0" collapsed="false">
      <c r="L64" s="0" t="n">
        <f aca="false">IF(AND(Data!H64&lt;2000, Data!M64&gt;0),Data!M64)</f>
        <v>0</v>
      </c>
      <c r="M64" s="0" t="n">
        <f aca="false">IF(AND(Data!H64&gt;1999, Data!M64&gt;0),Data!M64)</f>
        <v>2050</v>
      </c>
    </row>
    <row r="65" customFormat="false" ht="12" hidden="false" customHeight="false" outlineLevel="0" collapsed="false">
      <c r="L65" s="0" t="n">
        <f aca="false">IF(AND(Data!H65&lt;2000, Data!M65&gt;0),Data!M65)</f>
        <v>0</v>
      </c>
      <c r="M65" s="0" t="n">
        <f aca="false">IF(AND(Data!H65&gt;1999, Data!M65&gt;0),Data!M65)</f>
        <v>2040</v>
      </c>
    </row>
    <row r="66" customFormat="false" ht="12" hidden="false" customHeight="false" outlineLevel="0" collapsed="false">
      <c r="L66" s="0" t="n">
        <f aca="false">IF(AND(Data!H66&lt;2000, Data!M66&gt;0),Data!M66)</f>
        <v>2020</v>
      </c>
      <c r="M66" s="0" t="n">
        <f aca="false">IF(AND(Data!H66&gt;1999, Data!M66&gt;0),Data!M66)</f>
        <v>0</v>
      </c>
    </row>
    <row r="74" customFormat="false" ht="12" hidden="false" customHeight="false" outlineLevel="0" collapsed="false">
      <c r="K74" s="0" t="s">
        <v>506</v>
      </c>
      <c r="L74" s="0" t="n">
        <f aca="false">COUNT(L2:L66)</f>
        <v>18</v>
      </c>
      <c r="M74" s="0" t="n">
        <f aca="false">COUNT(M2:M66)</f>
        <v>40</v>
      </c>
    </row>
    <row r="75" customFormat="false" ht="12" hidden="false" customHeight="false" outlineLevel="0" collapsed="false">
      <c r="K75" s="0" t="s">
        <v>507</v>
      </c>
      <c r="L75" s="0" t="n">
        <f aca="false">MEDIAN(L2:L66)</f>
        <v>2024</v>
      </c>
      <c r="M75" s="0" t="n">
        <f aca="false">MEDIAN(M2:M66)</f>
        <v>2041.5</v>
      </c>
    </row>
    <row r="79" customFormat="false" ht="180" hidden="false" customHeight="false" outlineLevel="0" collapsed="false">
      <c r="K79" s="4" t="s">
        <v>508</v>
      </c>
    </row>
  </sheetData>
  <printOptions headings="false" gridLines="false" gridLinesSet="true" horizontalCentered="false" verticalCentered="false"/>
  <pageMargins left="0.75" right="0.75" top="1" bottom="1"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AH62"/>
  <sheetViews>
    <sheetView windowProtection="false" showFormulas="false" showGridLines="true" showRowColHeaders="true" showZeros="true" rightToLeft="false" tabSelected="false" showOutlineSymbols="true" defaultGridColor="true" view="normal" topLeftCell="A2" colorId="64" zoomScale="100" zoomScaleNormal="100" zoomScalePageLayoutView="100" workbookViewId="0">
      <pane xSplit="0" ySplit="754" topLeftCell="A1" activePane="bottomLeft" state="split"/>
      <selection pane="topLeft" activeCell="A2" activeCellId="0" sqref="A2"/>
      <selection pane="bottomLeft" activeCell="N4" activeCellId="0" sqref="N4"/>
    </sheetView>
  </sheetViews>
  <sheetFormatPr defaultRowHeight="13.5"/>
  <cols>
    <col collapsed="false" hidden="false" max="4" min="1" style="0" width="10.7295918367347"/>
    <col collapsed="false" hidden="false" max="5" min="5" style="0" width="12.1479591836735"/>
    <col collapsed="false" hidden="true" max="8" min="6" style="0" width="0"/>
    <col collapsed="false" hidden="false" max="10" min="9" style="0" width="12.1479591836735"/>
    <col collapsed="false" hidden="true" max="13" min="11" style="0" width="0"/>
    <col collapsed="false" hidden="false" max="14" min="14" style="0" width="64.7959183673469"/>
    <col collapsed="false" hidden="false" max="29" min="15" style="0" width="12.1479591836735"/>
    <col collapsed="false" hidden="false" max="33" min="30" style="17" width="12.1479591836735"/>
    <col collapsed="false" hidden="false" max="34" min="34" style="17" width="10.7295918367347"/>
    <col collapsed="false" hidden="false" max="1025" min="35" style="0" width="12.1479591836735"/>
  </cols>
  <sheetData>
    <row r="1" customFormat="false" ht="25" hidden="false" customHeight="false" outlineLevel="0" collapsed="false">
      <c r="A1" s="1" t="s">
        <v>0</v>
      </c>
      <c r="B1" s="1" t="s">
        <v>1</v>
      </c>
      <c r="C1" s="1" t="s">
        <v>2</v>
      </c>
      <c r="D1" s="1" t="s">
        <v>3</v>
      </c>
      <c r="F1" s="1" t="s">
        <v>5</v>
      </c>
      <c r="G1" s="1" t="s">
        <v>6</v>
      </c>
      <c r="H1" s="1" t="s">
        <v>7</v>
      </c>
      <c r="I1" s="1" t="s">
        <v>8</v>
      </c>
      <c r="J1" s="1" t="s">
        <v>11</v>
      </c>
      <c r="K1" s="1" t="s">
        <v>12</v>
      </c>
      <c r="L1" s="1" t="s">
        <v>14</v>
      </c>
      <c r="M1" s="1" t="s">
        <v>15</v>
      </c>
      <c r="N1" s="3" t="s">
        <v>16</v>
      </c>
      <c r="O1" s="1" t="s">
        <v>17</v>
      </c>
      <c r="P1" s="1" t="s">
        <v>18</v>
      </c>
      <c r="Q1" s="1" t="s">
        <v>19</v>
      </c>
      <c r="R1" s="1" t="s">
        <v>20</v>
      </c>
      <c r="S1" s="1" t="s">
        <v>21</v>
      </c>
      <c r="T1" s="1" t="s">
        <v>22</v>
      </c>
      <c r="U1" s="1" t="s">
        <v>23</v>
      </c>
      <c r="V1" s="1" t="s">
        <v>24</v>
      </c>
      <c r="W1" s="1" t="s">
        <v>25</v>
      </c>
      <c r="X1" s="1" t="s">
        <v>26</v>
      </c>
      <c r="Y1" s="1" t="s">
        <v>27</v>
      </c>
      <c r="Z1" s="1" t="s">
        <v>28</v>
      </c>
      <c r="AA1" s="1" t="s">
        <v>29</v>
      </c>
      <c r="AB1" s="1" t="s">
        <v>30</v>
      </c>
      <c r="AC1" s="1" t="s">
        <v>31</v>
      </c>
      <c r="AD1" s="18" t="s">
        <v>32</v>
      </c>
      <c r="AE1" s="18" t="s">
        <v>509</v>
      </c>
      <c r="AF1" s="0"/>
      <c r="AG1" s="0"/>
      <c r="AH1" s="19" t="s">
        <v>510</v>
      </c>
    </row>
    <row r="2" customFormat="false" ht="55.5" hidden="false" customHeight="true" outlineLevel="0" collapsed="false">
      <c r="A2" s="5" t="s">
        <v>511</v>
      </c>
      <c r="B2" s="5" t="s">
        <v>512</v>
      </c>
      <c r="C2" s="5"/>
      <c r="D2" s="5"/>
      <c r="F2" s="5" t="s">
        <v>172</v>
      </c>
      <c r="G2" s="5" t="n">
        <v>1960</v>
      </c>
      <c r="H2" s="5" t="n">
        <v>1980</v>
      </c>
      <c r="I2" s="5" t="n">
        <v>1980</v>
      </c>
      <c r="J2" s="5"/>
      <c r="K2" s="5"/>
      <c r="L2" s="5"/>
      <c r="M2" s="5"/>
      <c r="N2" s="7" t="s">
        <v>513</v>
      </c>
      <c r="O2" s="5" t="s">
        <v>18</v>
      </c>
      <c r="P2" s="5" t="n">
        <v>1</v>
      </c>
      <c r="Q2" s="5" t="n">
        <v>0</v>
      </c>
      <c r="R2" s="5" t="n">
        <v>0</v>
      </c>
      <c r="S2" s="5" t="n">
        <v>0</v>
      </c>
      <c r="T2" s="5" t="s">
        <v>27</v>
      </c>
      <c r="U2" s="5" t="n">
        <v>0</v>
      </c>
      <c r="V2" s="5" t="n">
        <v>0</v>
      </c>
      <c r="W2" s="5" t="n">
        <v>0</v>
      </c>
      <c r="X2" s="5" t="n">
        <v>0</v>
      </c>
      <c r="Y2" s="5" t="n">
        <v>1</v>
      </c>
      <c r="Z2" s="5" t="n">
        <v>0</v>
      </c>
      <c r="AA2" s="5" t="n">
        <v>0</v>
      </c>
      <c r="AB2" s="5" t="n">
        <v>0</v>
      </c>
      <c r="AC2" s="5" t="s">
        <v>45</v>
      </c>
      <c r="AD2" s="20" t="s">
        <v>514</v>
      </c>
      <c r="AE2" s="0"/>
      <c r="AF2" s="0"/>
      <c r="AG2" s="0"/>
      <c r="AH2" s="21" t="s">
        <v>515</v>
      </c>
    </row>
    <row r="3" customFormat="false" ht="112" hidden="false" customHeight="false" outlineLevel="0" collapsed="false">
      <c r="A3" s="5" t="s">
        <v>91</v>
      </c>
      <c r="B3" s="5" t="s">
        <v>516</v>
      </c>
      <c r="C3" s="5" t="s">
        <v>39</v>
      </c>
      <c r="D3" s="5" t="n">
        <v>1</v>
      </c>
      <c r="F3" s="5" t="s">
        <v>55</v>
      </c>
      <c r="G3" s="5" t="n">
        <v>2002</v>
      </c>
      <c r="H3" s="5" t="s">
        <v>517</v>
      </c>
      <c r="I3" s="5" t="n">
        <v>2022</v>
      </c>
      <c r="J3" s="5" t="n">
        <v>2022</v>
      </c>
      <c r="K3" s="5" t="n">
        <v>48</v>
      </c>
      <c r="L3" s="5" t="n">
        <v>2034</v>
      </c>
      <c r="M3" s="5" t="n">
        <f aca="false">TRUE()</f>
        <v>1</v>
      </c>
      <c r="N3" s="7" t="s">
        <v>518</v>
      </c>
      <c r="O3" s="7" t="s">
        <v>519</v>
      </c>
      <c r="P3" s="5" t="n">
        <v>1</v>
      </c>
      <c r="Q3" s="5" t="n">
        <v>0</v>
      </c>
      <c r="R3" s="5" t="n">
        <v>0</v>
      </c>
      <c r="S3" s="5" t="n">
        <v>0</v>
      </c>
      <c r="T3" s="5" t="s">
        <v>117</v>
      </c>
      <c r="U3" s="5" t="n">
        <v>0</v>
      </c>
      <c r="V3" s="5" t="n">
        <v>0</v>
      </c>
      <c r="W3" s="5" t="n">
        <v>0</v>
      </c>
      <c r="X3" s="5" t="n">
        <v>0</v>
      </c>
      <c r="Y3" s="5" t="n">
        <v>0</v>
      </c>
      <c r="Z3" s="5" t="n">
        <v>0</v>
      </c>
      <c r="AA3" s="5" t="n">
        <v>0</v>
      </c>
      <c r="AB3" s="5" t="n">
        <v>1</v>
      </c>
      <c r="AC3" s="5" t="s">
        <v>60</v>
      </c>
      <c r="AD3" s="20" t="s">
        <v>520</v>
      </c>
      <c r="AE3" s="0"/>
      <c r="AF3" s="0"/>
      <c r="AG3" s="0"/>
      <c r="AH3" s="21" t="s">
        <v>521</v>
      </c>
    </row>
    <row r="4" customFormat="false" ht="55.5" hidden="false" customHeight="true" outlineLevel="0" collapsed="false">
      <c r="A4" s="5" t="s">
        <v>91</v>
      </c>
      <c r="B4" s="5" t="s">
        <v>522</v>
      </c>
      <c r="C4" s="5"/>
      <c r="D4" s="5"/>
      <c r="F4" s="5" t="s">
        <v>523</v>
      </c>
      <c r="G4" s="5" t="n">
        <v>2007</v>
      </c>
      <c r="H4" s="5" t="s">
        <v>524</v>
      </c>
      <c r="I4" s="5" t="n">
        <v>2029</v>
      </c>
      <c r="J4" s="5"/>
      <c r="K4" s="5" t="n">
        <v>53</v>
      </c>
      <c r="L4" s="5" t="n">
        <v>2034</v>
      </c>
      <c r="M4" s="5" t="n">
        <f aca="false">TRUE()</f>
        <v>1</v>
      </c>
      <c r="N4" s="7" t="s">
        <v>525</v>
      </c>
      <c r="O4" s="5" t="s">
        <v>526</v>
      </c>
      <c r="P4" s="5" t="n">
        <v>1</v>
      </c>
      <c r="Q4" s="5" t="n">
        <v>1</v>
      </c>
      <c r="R4" s="5" t="n">
        <v>0</v>
      </c>
      <c r="S4" s="5" t="n">
        <v>1</v>
      </c>
      <c r="T4" s="5" t="s">
        <v>527</v>
      </c>
      <c r="U4" s="5" t="n">
        <v>0</v>
      </c>
      <c r="V4" s="5" t="n">
        <v>1</v>
      </c>
      <c r="W4" s="5" t="n">
        <v>1</v>
      </c>
      <c r="X4" s="5" t="n">
        <v>0</v>
      </c>
      <c r="Y4" s="5" t="n">
        <v>1</v>
      </c>
      <c r="Z4" s="5" t="n">
        <v>0</v>
      </c>
      <c r="AA4" s="5" t="n">
        <v>0</v>
      </c>
      <c r="AB4" s="5" t="n">
        <v>0</v>
      </c>
      <c r="AC4" s="5" t="s">
        <v>45</v>
      </c>
      <c r="AD4" s="20" t="s">
        <v>520</v>
      </c>
      <c r="AE4" s="0"/>
      <c r="AF4" s="0"/>
      <c r="AG4" s="0"/>
      <c r="AH4" s="21" t="s">
        <v>528</v>
      </c>
    </row>
    <row r="5" customFormat="false" ht="42" hidden="false" customHeight="true" outlineLevel="0" collapsed="false">
      <c r="A5" s="5" t="s">
        <v>529</v>
      </c>
      <c r="B5" s="5" t="s">
        <v>530</v>
      </c>
      <c r="C5" s="5"/>
      <c r="D5" s="5"/>
      <c r="F5" s="5" t="s">
        <v>55</v>
      </c>
      <c r="G5" s="5" t="n">
        <v>2008</v>
      </c>
      <c r="H5" s="5" t="n">
        <v>2020</v>
      </c>
      <c r="I5" s="5" t="n">
        <v>2020</v>
      </c>
      <c r="J5" s="5"/>
      <c r="K5" s="5"/>
      <c r="L5" s="5"/>
      <c r="M5" s="5"/>
      <c r="N5" s="7" t="s">
        <v>531</v>
      </c>
      <c r="O5" s="5" t="s">
        <v>18</v>
      </c>
      <c r="P5" s="5" t="n">
        <v>1</v>
      </c>
      <c r="Q5" s="5" t="n">
        <v>0</v>
      </c>
      <c r="R5" s="5" t="n">
        <v>0</v>
      </c>
      <c r="S5" s="5" t="n">
        <v>0</v>
      </c>
      <c r="T5" s="5" t="s">
        <v>27</v>
      </c>
      <c r="U5" s="5" t="n">
        <v>0</v>
      </c>
      <c r="V5" s="5" t="n">
        <v>0</v>
      </c>
      <c r="W5" s="5" t="n">
        <v>0</v>
      </c>
      <c r="X5" s="5" t="n">
        <v>0</v>
      </c>
      <c r="Y5" s="5" t="n">
        <v>1</v>
      </c>
      <c r="Z5" s="5" t="n">
        <v>0</v>
      </c>
      <c r="AA5" s="5" t="n">
        <v>0</v>
      </c>
      <c r="AB5" s="5" t="n">
        <v>0</v>
      </c>
      <c r="AC5" s="5" t="s">
        <v>45</v>
      </c>
      <c r="AD5" s="20" t="s">
        <v>520</v>
      </c>
      <c r="AE5" s="0"/>
      <c r="AF5" s="0"/>
      <c r="AG5" s="0"/>
      <c r="AH5" s="21" t="s">
        <v>515</v>
      </c>
    </row>
    <row r="6" customFormat="false" ht="252" hidden="false" customHeight="true" outlineLevel="0" collapsed="false">
      <c r="A6" s="5" t="s">
        <v>532</v>
      </c>
      <c r="B6" s="5" t="s">
        <v>533</v>
      </c>
      <c r="C6" s="5" t="s">
        <v>534</v>
      </c>
      <c r="D6" s="5" t="n">
        <v>2</v>
      </c>
      <c r="F6" s="5" t="s">
        <v>523</v>
      </c>
      <c r="G6" s="5" t="n">
        <v>2009</v>
      </c>
      <c r="H6" s="5" t="n">
        <v>2019</v>
      </c>
      <c r="I6" s="5" t="n">
        <v>2019</v>
      </c>
      <c r="J6" s="5"/>
      <c r="K6" s="5"/>
      <c r="L6" s="5"/>
      <c r="M6" s="5"/>
      <c r="N6" s="7" t="s">
        <v>535</v>
      </c>
      <c r="O6" s="5" t="s">
        <v>156</v>
      </c>
      <c r="P6" s="5" t="n">
        <v>1</v>
      </c>
      <c r="Q6" s="5" t="n">
        <v>0</v>
      </c>
      <c r="R6" s="5" t="n">
        <v>1</v>
      </c>
      <c r="S6" s="5" t="n">
        <v>0</v>
      </c>
      <c r="T6" s="5" t="s">
        <v>536</v>
      </c>
      <c r="U6" s="5" t="n">
        <v>0</v>
      </c>
      <c r="V6" s="5" t="n">
        <v>0</v>
      </c>
      <c r="W6" s="5" t="n">
        <v>1</v>
      </c>
      <c r="X6" s="5" t="n">
        <v>0</v>
      </c>
      <c r="Y6" s="5" t="n">
        <v>1</v>
      </c>
      <c r="Z6" s="5" t="n">
        <v>0</v>
      </c>
      <c r="AA6" s="5" t="n">
        <v>0</v>
      </c>
      <c r="AB6" s="5" t="n">
        <v>0</v>
      </c>
      <c r="AC6" s="5" t="s">
        <v>45</v>
      </c>
      <c r="AD6" s="20" t="s">
        <v>520</v>
      </c>
      <c r="AE6" s="0"/>
      <c r="AF6" s="0"/>
      <c r="AG6" s="0"/>
      <c r="AH6" s="21" t="s">
        <v>515</v>
      </c>
    </row>
    <row r="7" customFormat="false" ht="126" hidden="false" customHeight="false" outlineLevel="0" collapsed="false">
      <c r="A7" s="5" t="s">
        <v>210</v>
      </c>
      <c r="B7" s="5" t="s">
        <v>537</v>
      </c>
      <c r="C7" s="5"/>
      <c r="D7" s="5"/>
      <c r="F7" s="5" t="s">
        <v>55</v>
      </c>
      <c r="G7" s="5" t="n">
        <v>2006</v>
      </c>
      <c r="H7" s="5" t="n">
        <v>2029</v>
      </c>
      <c r="I7" s="5" t="n">
        <v>2029</v>
      </c>
      <c r="J7" s="5"/>
      <c r="K7" s="5" t="n">
        <v>58</v>
      </c>
      <c r="L7" s="5" t="n">
        <v>2028</v>
      </c>
      <c r="M7" s="5" t="n">
        <f aca="false">FALSE()</f>
        <v>0</v>
      </c>
      <c r="N7" s="7" t="s">
        <v>538</v>
      </c>
      <c r="O7" s="5" t="s">
        <v>539</v>
      </c>
      <c r="P7" s="5" t="n">
        <v>1</v>
      </c>
      <c r="Q7" s="5" t="n">
        <v>1</v>
      </c>
      <c r="R7" s="5" t="n">
        <v>0</v>
      </c>
      <c r="S7" s="5" t="n">
        <v>1</v>
      </c>
      <c r="T7" s="5" t="s">
        <v>301</v>
      </c>
      <c r="U7" s="5" t="n">
        <v>0</v>
      </c>
      <c r="V7" s="5" t="n">
        <v>1</v>
      </c>
      <c r="W7" s="5" t="n">
        <v>1</v>
      </c>
      <c r="X7" s="5" t="n">
        <v>0</v>
      </c>
      <c r="Y7" s="5" t="n">
        <v>1</v>
      </c>
      <c r="Z7" s="5" t="n">
        <v>0</v>
      </c>
      <c r="AA7" s="5" t="n">
        <v>0</v>
      </c>
      <c r="AB7" s="5" t="n">
        <v>0</v>
      </c>
      <c r="AC7" s="5" t="s">
        <v>45</v>
      </c>
      <c r="AD7" s="20" t="s">
        <v>520</v>
      </c>
      <c r="AE7" s="0"/>
      <c r="AF7" s="0"/>
      <c r="AG7" s="0"/>
      <c r="AH7" s="21" t="s">
        <v>540</v>
      </c>
    </row>
    <row r="8" customFormat="false" ht="112" hidden="false" customHeight="false" outlineLevel="0" collapsed="false">
      <c r="A8" s="5" t="s">
        <v>210</v>
      </c>
      <c r="B8" s="5" t="s">
        <v>541</v>
      </c>
      <c r="C8" s="5"/>
      <c r="D8" s="5"/>
      <c r="F8" s="5" t="s">
        <v>55</v>
      </c>
      <c r="G8" s="5" t="n">
        <v>2000</v>
      </c>
      <c r="H8" s="5" t="s">
        <v>542</v>
      </c>
      <c r="I8" s="5" t="n">
        <v>2059</v>
      </c>
      <c r="J8" s="5"/>
      <c r="K8" s="5" t="n">
        <v>52</v>
      </c>
      <c r="L8" s="5" t="n">
        <v>2028</v>
      </c>
      <c r="M8" s="5" t="n">
        <f aca="false">FALSE()</f>
        <v>0</v>
      </c>
      <c r="N8" s="7" t="s">
        <v>543</v>
      </c>
      <c r="O8" s="5" t="s">
        <v>539</v>
      </c>
      <c r="P8" s="5" t="n">
        <v>1</v>
      </c>
      <c r="Q8" s="5" t="n">
        <v>1</v>
      </c>
      <c r="R8" s="5" t="n">
        <v>0</v>
      </c>
      <c r="S8" s="5" t="n">
        <v>1</v>
      </c>
      <c r="T8" s="5" t="s">
        <v>301</v>
      </c>
      <c r="U8" s="5" t="n">
        <v>0</v>
      </c>
      <c r="V8" s="5" t="n">
        <v>1</v>
      </c>
      <c r="W8" s="5" t="n">
        <v>1</v>
      </c>
      <c r="X8" s="5" t="n">
        <v>0</v>
      </c>
      <c r="Y8" s="5" t="n">
        <v>1</v>
      </c>
      <c r="Z8" s="5" t="n">
        <v>0</v>
      </c>
      <c r="AA8" s="5" t="n">
        <v>0</v>
      </c>
      <c r="AB8" s="5" t="n">
        <v>0</v>
      </c>
      <c r="AC8" s="5" t="s">
        <v>45</v>
      </c>
      <c r="AD8" s="20" t="s">
        <v>520</v>
      </c>
      <c r="AE8" s="0"/>
      <c r="AF8" s="0"/>
      <c r="AG8" s="0"/>
      <c r="AH8" s="21" t="s">
        <v>544</v>
      </c>
    </row>
    <row r="9" customFormat="false" ht="223.5" hidden="false" customHeight="true" outlineLevel="0" collapsed="false">
      <c r="A9" s="5" t="s">
        <v>545</v>
      </c>
      <c r="B9" s="5" t="s">
        <v>546</v>
      </c>
      <c r="C9" s="5" t="s">
        <v>39</v>
      </c>
      <c r="D9" s="5" t="n">
        <v>2</v>
      </c>
      <c r="F9" s="5" t="s">
        <v>172</v>
      </c>
      <c r="G9" s="5" t="n">
        <v>2001</v>
      </c>
      <c r="H9" s="5" t="s">
        <v>547</v>
      </c>
      <c r="I9" s="5" t="n">
        <v>2013</v>
      </c>
      <c r="J9" s="5"/>
      <c r="K9" s="5"/>
      <c r="L9" s="5"/>
      <c r="M9" s="5"/>
      <c r="N9" s="7" t="s">
        <v>548</v>
      </c>
      <c r="O9" s="5" t="s">
        <v>18</v>
      </c>
      <c r="P9" s="5" t="n">
        <v>1</v>
      </c>
      <c r="Q9" s="5" t="n">
        <v>0</v>
      </c>
      <c r="R9" s="5" t="n">
        <v>0</v>
      </c>
      <c r="S9" s="5" t="n">
        <v>0</v>
      </c>
      <c r="T9" s="5" t="s">
        <v>549</v>
      </c>
      <c r="U9" s="5" t="n">
        <v>0</v>
      </c>
      <c r="V9" s="5" t="n">
        <v>0</v>
      </c>
      <c r="W9" s="5" t="n">
        <v>0</v>
      </c>
      <c r="X9" s="5" t="n">
        <v>0</v>
      </c>
      <c r="Y9" s="5" t="n">
        <v>1</v>
      </c>
      <c r="Z9" s="5" t="n">
        <v>0</v>
      </c>
      <c r="AA9" s="5" t="n">
        <v>0</v>
      </c>
      <c r="AB9" s="5" t="n">
        <v>0</v>
      </c>
      <c r="AC9" s="5" t="s">
        <v>45</v>
      </c>
      <c r="AD9" s="20" t="s">
        <v>520</v>
      </c>
      <c r="AE9" s="0"/>
      <c r="AF9" s="0"/>
      <c r="AG9" s="0"/>
      <c r="AH9" s="21" t="s">
        <v>515</v>
      </c>
    </row>
    <row r="10" customFormat="false" ht="27.75" hidden="false" customHeight="true" outlineLevel="0" collapsed="false">
      <c r="A10" s="5" t="s">
        <v>545</v>
      </c>
      <c r="B10" s="5" t="s">
        <v>546</v>
      </c>
      <c r="C10" s="5" t="s">
        <v>39</v>
      </c>
      <c r="D10" s="5" t="n">
        <v>2</v>
      </c>
      <c r="F10" s="5" t="s">
        <v>550</v>
      </c>
      <c r="G10" s="5" t="n">
        <v>1996</v>
      </c>
      <c r="H10" s="5" t="s">
        <v>551</v>
      </c>
      <c r="I10" s="5" t="n">
        <v>2025</v>
      </c>
      <c r="J10" s="5"/>
      <c r="K10" s="5"/>
      <c r="L10" s="5"/>
      <c r="M10" s="5"/>
      <c r="N10" s="5"/>
      <c r="O10" s="5" t="s">
        <v>18</v>
      </c>
      <c r="P10" s="5" t="n">
        <v>1</v>
      </c>
      <c r="Q10" s="5" t="n">
        <v>0</v>
      </c>
      <c r="R10" s="5" t="n">
        <v>0</v>
      </c>
      <c r="S10" s="5" t="n">
        <v>0</v>
      </c>
      <c r="T10" s="5" t="s">
        <v>552</v>
      </c>
      <c r="U10" s="5" t="n">
        <v>0</v>
      </c>
      <c r="V10" s="5" t="n">
        <v>0</v>
      </c>
      <c r="W10" s="5" t="n">
        <v>0</v>
      </c>
      <c r="X10" s="5" t="n">
        <v>0</v>
      </c>
      <c r="Y10" s="5" t="n">
        <v>1</v>
      </c>
      <c r="Z10" s="5" t="n">
        <v>0</v>
      </c>
      <c r="AA10" s="5" t="n">
        <v>0</v>
      </c>
      <c r="AB10" s="5" t="n">
        <v>0</v>
      </c>
      <c r="AC10" s="5" t="s">
        <v>45</v>
      </c>
      <c r="AD10" s="20" t="s">
        <v>520</v>
      </c>
      <c r="AE10" s="0"/>
      <c r="AF10" s="0"/>
      <c r="AG10" s="0"/>
      <c r="AH10" s="21" t="s">
        <v>515</v>
      </c>
    </row>
    <row r="11" customFormat="false" ht="55.5" hidden="false" customHeight="true" outlineLevel="0" collapsed="false">
      <c r="A11" s="5" t="s">
        <v>553</v>
      </c>
      <c r="B11" s="5" t="s">
        <v>554</v>
      </c>
      <c r="C11" s="5" t="s">
        <v>39</v>
      </c>
      <c r="D11" s="5" t="n">
        <v>0</v>
      </c>
      <c r="F11" s="5" t="s">
        <v>309</v>
      </c>
      <c r="G11" s="5" t="n">
        <v>2007</v>
      </c>
      <c r="H11" s="5" t="s">
        <v>555</v>
      </c>
      <c r="I11" s="5" t="n">
        <v>2082</v>
      </c>
      <c r="J11" s="5"/>
      <c r="K11" s="5" t="n">
        <v>35</v>
      </c>
      <c r="L11" s="5" t="n">
        <v>2052</v>
      </c>
      <c r="M11" s="5" t="n">
        <f aca="false">FALSE()</f>
        <v>0</v>
      </c>
      <c r="N11" s="7" t="s">
        <v>556</v>
      </c>
      <c r="O11" s="5" t="s">
        <v>557</v>
      </c>
      <c r="P11" s="5" t="n">
        <v>1</v>
      </c>
      <c r="Q11" s="5" t="n">
        <v>0</v>
      </c>
      <c r="R11" s="5" t="n">
        <v>1</v>
      </c>
      <c r="S11" s="5" t="n">
        <v>1</v>
      </c>
      <c r="T11" s="5" t="s">
        <v>558</v>
      </c>
      <c r="U11" s="5" t="n">
        <v>0</v>
      </c>
      <c r="V11" s="5" t="n">
        <v>0</v>
      </c>
      <c r="W11" s="5" t="n">
        <v>0</v>
      </c>
      <c r="X11" s="5" t="n">
        <v>0</v>
      </c>
      <c r="Y11" s="5" t="n">
        <v>1</v>
      </c>
      <c r="Z11" s="5" t="n">
        <v>0</v>
      </c>
      <c r="AA11" s="5" t="n">
        <v>0</v>
      </c>
      <c r="AB11" s="5" t="n">
        <v>0</v>
      </c>
      <c r="AC11" s="5" t="s">
        <v>45</v>
      </c>
      <c r="AD11" s="20" t="s">
        <v>520</v>
      </c>
      <c r="AE11" s="0"/>
      <c r="AF11" s="0"/>
      <c r="AG11" s="0"/>
      <c r="AH11" s="21" t="s">
        <v>521</v>
      </c>
    </row>
    <row r="12" customFormat="false" ht="84" hidden="false" customHeight="false" outlineLevel="0" collapsed="false">
      <c r="A12" s="5" t="s">
        <v>559</v>
      </c>
      <c r="B12" s="5" t="s">
        <v>560</v>
      </c>
      <c r="C12" s="5"/>
      <c r="D12" s="5"/>
      <c r="F12" s="5" t="s">
        <v>49</v>
      </c>
      <c r="G12" s="5" t="n">
        <v>2006</v>
      </c>
      <c r="H12" s="5" t="s">
        <v>561</v>
      </c>
      <c r="I12" s="5" t="n">
        <v>2016</v>
      </c>
      <c r="J12" s="5"/>
      <c r="K12" s="5"/>
      <c r="L12" s="5"/>
      <c r="M12" s="5"/>
      <c r="N12" s="7" t="s">
        <v>562</v>
      </c>
      <c r="O12" s="5" t="s">
        <v>18</v>
      </c>
      <c r="P12" s="5" t="n">
        <v>1</v>
      </c>
      <c r="Q12" s="5" t="n">
        <v>0</v>
      </c>
      <c r="R12" s="5" t="n">
        <v>0</v>
      </c>
      <c r="S12" s="5" t="n">
        <v>0</v>
      </c>
      <c r="T12" s="5" t="s">
        <v>563</v>
      </c>
      <c r="U12" s="5" t="n">
        <v>0</v>
      </c>
      <c r="V12" s="5" t="n">
        <v>0</v>
      </c>
      <c r="W12" s="5" t="n">
        <v>0</v>
      </c>
      <c r="X12" s="5" t="n">
        <v>0</v>
      </c>
      <c r="Y12" s="5" t="n">
        <v>1</v>
      </c>
      <c r="Z12" s="5" t="n">
        <v>0</v>
      </c>
      <c r="AA12" s="5" t="n">
        <v>0</v>
      </c>
      <c r="AB12" s="5" t="n">
        <v>0</v>
      </c>
      <c r="AC12" s="5" t="s">
        <v>45</v>
      </c>
      <c r="AD12" s="20" t="s">
        <v>520</v>
      </c>
      <c r="AE12" s="0"/>
      <c r="AF12" s="0"/>
      <c r="AG12" s="0"/>
      <c r="AH12" s="21" t="s">
        <v>515</v>
      </c>
    </row>
    <row r="13" customFormat="false" ht="117" hidden="false" customHeight="true" outlineLevel="0" collapsed="false">
      <c r="A13" s="5" t="s">
        <v>564</v>
      </c>
      <c r="B13" s="5" t="s">
        <v>565</v>
      </c>
      <c r="C13" s="5" t="s">
        <v>48</v>
      </c>
      <c r="D13" s="5"/>
      <c r="F13" s="5" t="s">
        <v>49</v>
      </c>
      <c r="G13" s="5" t="n">
        <v>2009</v>
      </c>
      <c r="H13" s="5" t="s">
        <v>566</v>
      </c>
      <c r="I13" s="5" t="n">
        <v>2065</v>
      </c>
      <c r="J13" s="5"/>
      <c r="K13" s="5"/>
      <c r="L13" s="5"/>
      <c r="M13" s="5"/>
      <c r="N13" s="7" t="s">
        <v>567</v>
      </c>
      <c r="O13" s="5" t="s">
        <v>18</v>
      </c>
      <c r="P13" s="5" t="n">
        <v>1</v>
      </c>
      <c r="Q13" s="5" t="n">
        <v>0</v>
      </c>
      <c r="R13" s="5" t="n">
        <v>0</v>
      </c>
      <c r="S13" s="5" t="n">
        <v>0</v>
      </c>
      <c r="T13" s="5" t="s">
        <v>568</v>
      </c>
      <c r="U13" s="5" t="n">
        <v>0</v>
      </c>
      <c r="V13" s="5" t="n">
        <v>1</v>
      </c>
      <c r="W13" s="5" t="n">
        <v>0</v>
      </c>
      <c r="X13" s="5" t="n">
        <v>1</v>
      </c>
      <c r="Y13" s="5" t="n">
        <v>1</v>
      </c>
      <c r="Z13" s="5" t="n">
        <v>0</v>
      </c>
      <c r="AA13" s="5" t="n">
        <v>0</v>
      </c>
      <c r="AB13" s="5" t="n">
        <v>0</v>
      </c>
      <c r="AC13" s="5" t="s">
        <v>45</v>
      </c>
      <c r="AD13" s="20" t="s">
        <v>520</v>
      </c>
      <c r="AE13" s="0"/>
      <c r="AF13" s="0"/>
      <c r="AG13" s="0"/>
      <c r="AH13" s="21" t="s">
        <v>569</v>
      </c>
    </row>
    <row r="14" customFormat="false" ht="210" hidden="false" customHeight="true" outlineLevel="0" collapsed="false">
      <c r="A14" s="5" t="s">
        <v>570</v>
      </c>
      <c r="B14" s="5" t="s">
        <v>571</v>
      </c>
      <c r="C14" s="5" t="s">
        <v>572</v>
      </c>
      <c r="D14" s="5" t="n">
        <v>1</v>
      </c>
      <c r="F14" s="5" t="s">
        <v>172</v>
      </c>
      <c r="G14" s="5" t="n">
        <v>1950</v>
      </c>
      <c r="H14" s="5" t="s">
        <v>573</v>
      </c>
      <c r="I14" s="5" t="n">
        <v>2000</v>
      </c>
      <c r="J14" s="5" t="s">
        <v>574</v>
      </c>
      <c r="K14" s="5" t="n">
        <v>38</v>
      </c>
      <c r="L14" s="5" t="n">
        <v>1992</v>
      </c>
      <c r="M14" s="5" t="n">
        <f aca="false">FALSE()</f>
        <v>0</v>
      </c>
      <c r="N14" s="7" t="s">
        <v>575</v>
      </c>
      <c r="O14" s="5" t="s">
        <v>18</v>
      </c>
      <c r="P14" s="5" t="n">
        <v>1</v>
      </c>
      <c r="Q14" s="5" t="n">
        <v>0</v>
      </c>
      <c r="R14" s="5" t="n">
        <v>0</v>
      </c>
      <c r="S14" s="5" t="n">
        <v>0</v>
      </c>
      <c r="T14" s="5" t="s">
        <v>576</v>
      </c>
      <c r="U14" s="5" t="n">
        <v>0</v>
      </c>
      <c r="V14" s="5" t="n">
        <v>0</v>
      </c>
      <c r="W14" s="5" t="n">
        <v>0</v>
      </c>
      <c r="X14" s="5" t="n">
        <v>0</v>
      </c>
      <c r="Y14" s="5" t="n">
        <v>1</v>
      </c>
      <c r="Z14" s="5" t="n">
        <v>0</v>
      </c>
      <c r="AA14" s="5" t="n">
        <v>0</v>
      </c>
      <c r="AB14" s="5" t="n">
        <v>0</v>
      </c>
      <c r="AC14" s="5" t="s">
        <v>45</v>
      </c>
      <c r="AD14" s="20" t="s">
        <v>577</v>
      </c>
      <c r="AE14" s="0"/>
      <c r="AF14" s="0"/>
      <c r="AG14" s="0"/>
      <c r="AH14" s="21" t="s">
        <v>521</v>
      </c>
    </row>
    <row r="15" customFormat="false" ht="408.75" hidden="false" customHeight="true" outlineLevel="0" collapsed="false">
      <c r="A15" s="5" t="s">
        <v>340</v>
      </c>
      <c r="B15" s="5" t="s">
        <v>578</v>
      </c>
      <c r="C15" s="5" t="s">
        <v>48</v>
      </c>
      <c r="D15" s="5"/>
      <c r="F15" s="5" t="s">
        <v>579</v>
      </c>
      <c r="G15" s="5" t="n">
        <v>2003</v>
      </c>
      <c r="H15" s="5" t="s">
        <v>580</v>
      </c>
      <c r="I15" s="5" t="n">
        <v>2017</v>
      </c>
      <c r="J15" s="5"/>
      <c r="K15" s="5" t="n">
        <v>59</v>
      </c>
      <c r="L15" s="5" t="n">
        <v>2024</v>
      </c>
      <c r="M15" s="5" t="n">
        <f aca="false">TRUE()</f>
        <v>1</v>
      </c>
      <c r="N15" s="7" t="s">
        <v>581</v>
      </c>
      <c r="O15" s="5" t="s">
        <v>18</v>
      </c>
      <c r="P15" s="5" t="n">
        <v>1</v>
      </c>
      <c r="Q15" s="5" t="n">
        <v>0</v>
      </c>
      <c r="R15" s="5" t="n">
        <v>0</v>
      </c>
      <c r="S15" s="5" t="n">
        <v>0</v>
      </c>
      <c r="T15" s="5" t="s">
        <v>582</v>
      </c>
      <c r="U15" s="5" t="n">
        <v>0</v>
      </c>
      <c r="V15" s="5" t="n">
        <v>0</v>
      </c>
      <c r="W15" s="5" t="n">
        <v>0</v>
      </c>
      <c r="X15" s="5" t="n">
        <v>0</v>
      </c>
      <c r="Y15" s="5" t="n">
        <v>0</v>
      </c>
      <c r="Z15" s="5" t="n">
        <v>0</v>
      </c>
      <c r="AA15" s="5" t="n">
        <v>1</v>
      </c>
      <c r="AB15" s="5" t="n">
        <v>0</v>
      </c>
      <c r="AC15" s="5" t="s">
        <v>45</v>
      </c>
      <c r="AD15" s="20" t="s">
        <v>520</v>
      </c>
      <c r="AE15" s="0"/>
      <c r="AF15" s="0"/>
      <c r="AG15" s="0"/>
      <c r="AH15" s="21" t="s">
        <v>540</v>
      </c>
    </row>
    <row r="16" customFormat="false" ht="13.5" hidden="false" customHeight="true" outlineLevel="0" collapsed="false">
      <c r="AD16" s="0"/>
      <c r="AE16" s="0"/>
      <c r="AF16" s="0"/>
      <c r="AG16" s="0"/>
      <c r="AH16" s="0"/>
    </row>
    <row r="17" customFormat="false" ht="266" hidden="false" customHeight="false" outlineLevel="0" collapsed="false">
      <c r="A17" s="5" t="s">
        <v>583</v>
      </c>
      <c r="B17" s="5" t="s">
        <v>584</v>
      </c>
      <c r="C17" s="5" t="s">
        <v>48</v>
      </c>
      <c r="D17" s="5" t="n">
        <v>2</v>
      </c>
      <c r="F17" s="5" t="s">
        <v>49</v>
      </c>
      <c r="G17" s="5" t="n">
        <v>2008</v>
      </c>
      <c r="H17" s="5" t="n">
        <v>2030</v>
      </c>
      <c r="I17" s="5" t="n">
        <v>2030</v>
      </c>
      <c r="J17" s="5"/>
      <c r="K17" s="5"/>
      <c r="L17" s="5"/>
      <c r="M17" s="5"/>
      <c r="N17" s="7" t="s">
        <v>585</v>
      </c>
      <c r="O17" s="5" t="s">
        <v>586</v>
      </c>
      <c r="P17" s="5" t="n">
        <v>1</v>
      </c>
      <c r="Q17" s="5" t="n">
        <v>1</v>
      </c>
      <c r="R17" s="5" t="n">
        <v>1</v>
      </c>
      <c r="S17" s="5" t="n">
        <v>0</v>
      </c>
      <c r="T17" s="5" t="s">
        <v>587</v>
      </c>
      <c r="U17" s="5" t="n">
        <v>0</v>
      </c>
      <c r="V17" s="5" t="n">
        <v>1</v>
      </c>
      <c r="W17" s="5" t="n">
        <v>1</v>
      </c>
      <c r="X17" s="5" t="n">
        <v>1</v>
      </c>
      <c r="Y17" s="5" t="n">
        <v>0</v>
      </c>
      <c r="Z17" s="5" t="n">
        <v>0</v>
      </c>
      <c r="AA17" s="5" t="n">
        <v>0</v>
      </c>
      <c r="AB17" s="5" t="n">
        <v>0</v>
      </c>
      <c r="AC17" s="5" t="s">
        <v>45</v>
      </c>
      <c r="AD17" s="20" t="s">
        <v>520</v>
      </c>
      <c r="AE17" s="0"/>
      <c r="AF17" s="0"/>
      <c r="AG17" s="0"/>
      <c r="AH17" s="21" t="s">
        <v>540</v>
      </c>
    </row>
    <row r="18" customFormat="false" ht="98" hidden="false" customHeight="false" outlineLevel="0" collapsed="false">
      <c r="A18" s="5" t="s">
        <v>210</v>
      </c>
      <c r="B18" s="5" t="s">
        <v>588</v>
      </c>
      <c r="C18" s="5" t="s">
        <v>48</v>
      </c>
      <c r="D18" s="5" t="n">
        <v>2</v>
      </c>
      <c r="F18" s="5" t="s">
        <v>49</v>
      </c>
      <c r="G18" s="5" t="n">
        <v>2010</v>
      </c>
      <c r="H18" s="5" t="s">
        <v>211</v>
      </c>
      <c r="I18" s="5" t="n">
        <v>2029</v>
      </c>
      <c r="J18" s="5"/>
      <c r="K18" s="5" t="n">
        <v>62</v>
      </c>
      <c r="L18" s="5" t="n">
        <v>2028</v>
      </c>
      <c r="M18" s="5" t="n">
        <f aca="false">FALSE()</f>
        <v>0</v>
      </c>
      <c r="N18" s="7" t="s">
        <v>589</v>
      </c>
      <c r="O18" s="5" t="s">
        <v>18</v>
      </c>
      <c r="P18" s="5" t="n">
        <v>1</v>
      </c>
      <c r="Q18" s="5" t="n">
        <v>0</v>
      </c>
      <c r="R18" s="5" t="n">
        <v>0</v>
      </c>
      <c r="S18" s="5" t="n">
        <v>0</v>
      </c>
      <c r="T18" s="5" t="s">
        <v>29</v>
      </c>
      <c r="U18" s="5" t="n">
        <v>0</v>
      </c>
      <c r="V18" s="5" t="n">
        <v>0</v>
      </c>
      <c r="W18" s="5" t="n">
        <v>0</v>
      </c>
      <c r="X18" s="5" t="n">
        <v>0</v>
      </c>
      <c r="Y18" s="5" t="n">
        <v>0</v>
      </c>
      <c r="Z18" s="5" t="n">
        <v>0</v>
      </c>
      <c r="AA18" s="5" t="n">
        <v>1</v>
      </c>
      <c r="AB18" s="5" t="n">
        <v>0</v>
      </c>
      <c r="AC18" s="5" t="s">
        <v>45</v>
      </c>
      <c r="AD18" s="0"/>
      <c r="AE18" s="0"/>
      <c r="AF18" s="0"/>
      <c r="AG18" s="0"/>
      <c r="AH18" s="21"/>
    </row>
    <row r="19" customFormat="false" ht="42" hidden="false" customHeight="false" outlineLevel="0" collapsed="false">
      <c r="A19" s="5" t="s">
        <v>590</v>
      </c>
      <c r="B19" s="5" t="s">
        <v>591</v>
      </c>
      <c r="C19" s="5" t="s">
        <v>39</v>
      </c>
      <c r="D19" s="5"/>
      <c r="F19" s="5" t="s">
        <v>40</v>
      </c>
      <c r="G19" s="5" t="n">
        <v>1998</v>
      </c>
      <c r="H19" s="5" t="s">
        <v>592</v>
      </c>
      <c r="I19" s="5" t="n">
        <v>2201</v>
      </c>
      <c r="J19" s="5"/>
      <c r="K19" s="5" t="n">
        <v>61</v>
      </c>
      <c r="L19" s="5" t="n">
        <v>2017</v>
      </c>
      <c r="M19" s="5" t="n">
        <f aca="false">FALSE()</f>
        <v>0</v>
      </c>
      <c r="N19" s="7" t="s">
        <v>593</v>
      </c>
      <c r="O19" s="5" t="s">
        <v>18</v>
      </c>
      <c r="P19" s="5" t="n">
        <v>1</v>
      </c>
      <c r="Q19" s="5" t="n">
        <v>0</v>
      </c>
      <c r="R19" s="5" t="n">
        <v>0</v>
      </c>
      <c r="S19" s="5" t="n">
        <v>0</v>
      </c>
      <c r="T19" s="5" t="s">
        <v>27</v>
      </c>
      <c r="U19" s="5" t="n">
        <v>0</v>
      </c>
      <c r="V19" s="5" t="n">
        <v>0</v>
      </c>
      <c r="W19" s="5" t="n">
        <v>0</v>
      </c>
      <c r="X19" s="5" t="n">
        <v>0</v>
      </c>
      <c r="Y19" s="5" t="n">
        <v>1</v>
      </c>
      <c r="Z19" s="5" t="n">
        <v>0</v>
      </c>
      <c r="AA19" s="5" t="n">
        <v>0</v>
      </c>
      <c r="AB19" s="5" t="n">
        <v>0</v>
      </c>
      <c r="AC19" s="5" t="s">
        <v>45</v>
      </c>
      <c r="AD19" s="20" t="s">
        <v>520</v>
      </c>
      <c r="AE19" s="0"/>
      <c r="AF19" s="0"/>
      <c r="AG19" s="0"/>
      <c r="AH19" s="21" t="s">
        <v>594</v>
      </c>
    </row>
    <row r="20" customFormat="false" ht="168" hidden="false" customHeight="true" outlineLevel="0" collapsed="false">
      <c r="A20" s="5" t="s">
        <v>595</v>
      </c>
      <c r="B20" s="5" t="s">
        <v>596</v>
      </c>
      <c r="C20" s="5"/>
      <c r="D20" s="5"/>
      <c r="F20" s="5" t="s">
        <v>597</v>
      </c>
      <c r="G20" s="5" t="n">
        <v>1973</v>
      </c>
      <c r="H20" s="7" t="s">
        <v>598</v>
      </c>
      <c r="I20" s="5" t="n">
        <v>2023</v>
      </c>
      <c r="J20" s="5"/>
      <c r="K20" s="5"/>
      <c r="L20" s="5"/>
      <c r="M20" s="5"/>
      <c r="N20" s="7" t="s">
        <v>599</v>
      </c>
      <c r="O20" s="5" t="s">
        <v>18</v>
      </c>
      <c r="P20" s="5" t="n">
        <v>1</v>
      </c>
      <c r="Q20" s="5" t="n">
        <v>0</v>
      </c>
      <c r="R20" s="5" t="n">
        <v>0</v>
      </c>
      <c r="S20" s="5" t="n">
        <v>0</v>
      </c>
      <c r="T20" s="5" t="s">
        <v>600</v>
      </c>
      <c r="U20" s="5" t="n">
        <v>0</v>
      </c>
      <c r="V20" s="5" t="n">
        <v>0</v>
      </c>
      <c r="W20" s="5" t="n">
        <v>0</v>
      </c>
      <c r="X20" s="5" t="n">
        <v>0</v>
      </c>
      <c r="Y20" s="5" t="n">
        <v>1</v>
      </c>
      <c r="Z20" s="5" t="n">
        <v>0</v>
      </c>
      <c r="AA20" s="5" t="n">
        <v>0</v>
      </c>
      <c r="AB20" s="5" t="n">
        <v>0</v>
      </c>
      <c r="AC20" s="5" t="s">
        <v>45</v>
      </c>
      <c r="AD20" s="0"/>
      <c r="AE20" s="0"/>
      <c r="AF20" s="0"/>
      <c r="AG20" s="0"/>
      <c r="AH20" s="21" t="s">
        <v>601</v>
      </c>
    </row>
    <row r="21" customFormat="false" ht="73" hidden="false" customHeight="false" outlineLevel="0" collapsed="false">
      <c r="A21" s="5" t="s">
        <v>602</v>
      </c>
      <c r="B21" s="5" t="s">
        <v>603</v>
      </c>
      <c r="C21" s="5" t="s">
        <v>101</v>
      </c>
      <c r="D21" s="5" t="n">
        <v>2</v>
      </c>
      <c r="F21" s="5" t="s">
        <v>82</v>
      </c>
      <c r="G21" s="5" t="n">
        <v>2008</v>
      </c>
      <c r="H21" s="5" t="s">
        <v>604</v>
      </c>
      <c r="I21" s="5" t="n">
        <v>2042</v>
      </c>
      <c r="J21" s="5"/>
      <c r="K21" s="5"/>
      <c r="L21" s="5"/>
      <c r="M21" s="5"/>
      <c r="N21" s="7" t="s">
        <v>605</v>
      </c>
      <c r="O21" s="5" t="s">
        <v>18</v>
      </c>
      <c r="P21" s="5" t="n">
        <v>1</v>
      </c>
      <c r="Q21" s="5" t="n">
        <v>0</v>
      </c>
      <c r="R21" s="5" t="n">
        <v>0</v>
      </c>
      <c r="S21" s="5" t="n">
        <v>0</v>
      </c>
      <c r="T21" s="5" t="s">
        <v>606</v>
      </c>
      <c r="U21" s="5" t="n">
        <v>0</v>
      </c>
      <c r="V21" s="5" t="n">
        <v>0</v>
      </c>
      <c r="W21" s="5" t="n">
        <v>0</v>
      </c>
      <c r="X21" s="5" t="n">
        <v>0</v>
      </c>
      <c r="Y21" s="5" t="n">
        <v>1</v>
      </c>
      <c r="Z21" s="5" t="n">
        <v>0</v>
      </c>
      <c r="AA21" s="5" t="n">
        <v>0</v>
      </c>
      <c r="AB21" s="5" t="n">
        <v>0</v>
      </c>
      <c r="AC21" s="5" t="s">
        <v>45</v>
      </c>
      <c r="AD21" s="20" t="s">
        <v>607</v>
      </c>
      <c r="AE21" s="0"/>
      <c r="AF21" s="0"/>
      <c r="AG21" s="0"/>
      <c r="AH21" s="21" t="s">
        <v>608</v>
      </c>
    </row>
    <row r="22" customFormat="false" ht="27.75" hidden="false" customHeight="true" outlineLevel="0" collapsed="false">
      <c r="A22" s="5" t="s">
        <v>609</v>
      </c>
      <c r="B22" s="5" t="s">
        <v>603</v>
      </c>
      <c r="C22" s="5" t="s">
        <v>101</v>
      </c>
      <c r="D22" s="5" t="n">
        <v>2</v>
      </c>
      <c r="F22" s="5" t="s">
        <v>82</v>
      </c>
      <c r="G22" s="5" t="n">
        <v>2008</v>
      </c>
      <c r="H22" s="5" t="s">
        <v>604</v>
      </c>
      <c r="I22" s="5" t="n">
        <v>2042</v>
      </c>
      <c r="J22" s="5"/>
      <c r="K22" s="5" t="n">
        <v>49</v>
      </c>
      <c r="L22" s="5" t="n">
        <v>2039</v>
      </c>
      <c r="M22" s="5" t="n">
        <f aca="false">FALSE()</f>
        <v>0</v>
      </c>
      <c r="N22" s="7" t="s">
        <v>605</v>
      </c>
      <c r="O22" s="5" t="s">
        <v>18</v>
      </c>
      <c r="P22" s="5" t="n">
        <v>1</v>
      </c>
      <c r="Q22" s="5" t="n">
        <v>0</v>
      </c>
      <c r="R22" s="5" t="n">
        <v>0</v>
      </c>
      <c r="S22" s="5" t="n">
        <v>0</v>
      </c>
      <c r="T22" s="5" t="s">
        <v>610</v>
      </c>
      <c r="U22" s="5" t="n">
        <v>0</v>
      </c>
      <c r="V22" s="5" t="n">
        <v>0</v>
      </c>
      <c r="W22" s="5" t="n">
        <v>0</v>
      </c>
      <c r="X22" s="5" t="n">
        <v>0</v>
      </c>
      <c r="Y22" s="5" t="n">
        <v>1</v>
      </c>
      <c r="Z22" s="5" t="n">
        <v>0</v>
      </c>
      <c r="AA22" s="5" t="n">
        <v>0</v>
      </c>
      <c r="AB22" s="5" t="n">
        <v>0</v>
      </c>
      <c r="AC22" s="5" t="s">
        <v>45</v>
      </c>
      <c r="AD22" s="20" t="s">
        <v>607</v>
      </c>
      <c r="AE22" s="0"/>
      <c r="AF22" s="0"/>
      <c r="AG22" s="0"/>
      <c r="AH22" s="21" t="s">
        <v>608</v>
      </c>
    </row>
    <row r="23" customFormat="false" ht="73" hidden="false" customHeight="false" outlineLevel="0" collapsed="false">
      <c r="A23" s="5" t="s">
        <v>611</v>
      </c>
      <c r="B23" s="5" t="s">
        <v>603</v>
      </c>
      <c r="C23" s="5" t="s">
        <v>101</v>
      </c>
      <c r="D23" s="5" t="n">
        <v>2</v>
      </c>
      <c r="F23" s="5" t="s">
        <v>82</v>
      </c>
      <c r="G23" s="5" t="n">
        <v>2008</v>
      </c>
      <c r="H23" s="5" t="s">
        <v>604</v>
      </c>
      <c r="I23" s="5" t="n">
        <v>2042</v>
      </c>
      <c r="J23" s="5"/>
      <c r="K23" s="5"/>
      <c r="L23" s="5"/>
      <c r="M23" s="5"/>
      <c r="N23" s="7" t="s">
        <v>605</v>
      </c>
      <c r="O23" s="5" t="s">
        <v>18</v>
      </c>
      <c r="P23" s="5" t="n">
        <v>1</v>
      </c>
      <c r="Q23" s="5" t="n">
        <v>0</v>
      </c>
      <c r="R23" s="5" t="n">
        <v>0</v>
      </c>
      <c r="S23" s="5" t="n">
        <v>0</v>
      </c>
      <c r="T23" s="5" t="s">
        <v>612</v>
      </c>
      <c r="U23" s="5" t="n">
        <v>0</v>
      </c>
      <c r="V23" s="5" t="n">
        <v>0</v>
      </c>
      <c r="W23" s="5" t="n">
        <v>0</v>
      </c>
      <c r="X23" s="5" t="n">
        <v>0</v>
      </c>
      <c r="Y23" s="5" t="n">
        <v>0</v>
      </c>
      <c r="Z23" s="5" t="n">
        <v>1</v>
      </c>
      <c r="AA23" s="5" t="n">
        <v>0</v>
      </c>
      <c r="AB23" s="5" t="n">
        <v>0</v>
      </c>
      <c r="AC23" s="5" t="s">
        <v>45</v>
      </c>
      <c r="AD23" s="20" t="s">
        <v>607</v>
      </c>
      <c r="AE23" s="0"/>
      <c r="AF23" s="0"/>
      <c r="AG23" s="0"/>
      <c r="AH23" s="21" t="s">
        <v>608</v>
      </c>
    </row>
    <row r="24" customFormat="false" ht="80" hidden="false" customHeight="true" outlineLevel="0" collapsed="false">
      <c r="A24" s="5" t="s">
        <v>73</v>
      </c>
      <c r="B24" s="5" t="s">
        <v>613</v>
      </c>
      <c r="C24" s="5" t="s">
        <v>48</v>
      </c>
      <c r="D24" s="5" t="n">
        <v>1</v>
      </c>
      <c r="F24" s="5" t="s">
        <v>172</v>
      </c>
      <c r="G24" s="5" t="n">
        <v>1998</v>
      </c>
      <c r="H24" s="5" t="s">
        <v>614</v>
      </c>
      <c r="I24" s="5" t="n">
        <v>2029</v>
      </c>
      <c r="J24" s="5"/>
      <c r="K24" s="5"/>
      <c r="L24" s="5" t="n">
        <v>25</v>
      </c>
      <c r="M24" s="5" t="n">
        <v>2053</v>
      </c>
      <c r="N24" s="5" t="n">
        <f aca="false">TRUE()</f>
        <v>1</v>
      </c>
      <c r="O24" s="7" t="s">
        <v>615</v>
      </c>
      <c r="P24" s="5" t="s">
        <v>616</v>
      </c>
      <c r="Q24" s="5" t="n">
        <v>1</v>
      </c>
      <c r="R24" s="5" t="n">
        <v>1</v>
      </c>
      <c r="S24" s="5" t="n">
        <v>0</v>
      </c>
      <c r="T24" s="5" t="n">
        <v>0</v>
      </c>
      <c r="U24" s="5" t="s">
        <v>617</v>
      </c>
      <c r="V24" s="5" t="n">
        <v>0</v>
      </c>
      <c r="W24" s="5" t="n">
        <v>1</v>
      </c>
      <c r="X24" s="5" t="n">
        <v>1</v>
      </c>
      <c r="Y24" s="5" t="n">
        <v>0</v>
      </c>
      <c r="Z24" s="5" t="n">
        <v>1</v>
      </c>
      <c r="AA24" s="5" t="n">
        <v>0</v>
      </c>
      <c r="AB24" s="5" t="n">
        <v>0</v>
      </c>
      <c r="AC24" s="5" t="n">
        <v>0</v>
      </c>
      <c r="AD24" s="0"/>
      <c r="AE24" s="21" t="s">
        <v>618</v>
      </c>
      <c r="AF24" s="0"/>
      <c r="AG24" s="0"/>
      <c r="AH24" s="21" t="s">
        <v>619</v>
      </c>
    </row>
    <row r="25" customFormat="false" ht="84" hidden="false" customHeight="true" outlineLevel="0" collapsed="false">
      <c r="A25" s="5" t="s">
        <v>620</v>
      </c>
      <c r="B25" s="5" t="s">
        <v>621</v>
      </c>
      <c r="C25" s="5" t="s">
        <v>54</v>
      </c>
      <c r="D25" s="5"/>
      <c r="F25" s="5" t="s">
        <v>172</v>
      </c>
      <c r="G25" s="5" t="n">
        <v>1989</v>
      </c>
      <c r="H25" s="5" t="s">
        <v>622</v>
      </c>
      <c r="I25" s="5" t="n">
        <v>2019</v>
      </c>
      <c r="J25" s="5"/>
      <c r="K25" s="5"/>
      <c r="L25" s="5" t="n">
        <v>42</v>
      </c>
      <c r="M25" s="5" t="n">
        <v>2027</v>
      </c>
      <c r="N25" s="5" t="n">
        <f aca="false">TRUE()</f>
        <v>1</v>
      </c>
      <c r="O25" s="7" t="s">
        <v>623</v>
      </c>
      <c r="P25" s="5" t="s">
        <v>624</v>
      </c>
      <c r="Q25" s="5" t="n">
        <v>1</v>
      </c>
      <c r="R25" s="5" t="n">
        <v>0</v>
      </c>
      <c r="S25" s="5" t="n">
        <v>0</v>
      </c>
      <c r="T25" s="5" t="n">
        <v>1</v>
      </c>
      <c r="U25" s="5" t="s">
        <v>625</v>
      </c>
      <c r="V25" s="5" t="n">
        <v>0</v>
      </c>
      <c r="W25" s="5" t="n">
        <v>1</v>
      </c>
      <c r="X25" s="5" t="n">
        <v>1</v>
      </c>
      <c r="Y25" s="5" t="n">
        <v>0</v>
      </c>
      <c r="Z25" s="5" t="n">
        <v>1</v>
      </c>
      <c r="AA25" s="5" t="n">
        <v>0</v>
      </c>
      <c r="AB25" s="5" t="n">
        <v>0</v>
      </c>
      <c r="AC25" s="5" t="n">
        <v>0</v>
      </c>
      <c r="AD25" s="21" t="s">
        <v>45</v>
      </c>
      <c r="AE25" s="20" t="s">
        <v>626</v>
      </c>
      <c r="AF25" s="0"/>
      <c r="AG25" s="0"/>
      <c r="AH25" s="21" t="s">
        <v>627</v>
      </c>
    </row>
    <row r="26" customFormat="false" ht="13.5" hidden="false" customHeight="true" outlineLevel="0" collapsed="false">
      <c r="A26" s="5" t="s">
        <v>620</v>
      </c>
      <c r="B26" s="5" t="s">
        <v>628</v>
      </c>
      <c r="C26" s="5" t="s">
        <v>54</v>
      </c>
      <c r="D26" s="5" t="n">
        <v>0</v>
      </c>
      <c r="F26" s="5" t="s">
        <v>172</v>
      </c>
      <c r="G26" s="5" t="n">
        <v>1990</v>
      </c>
      <c r="H26" s="5" t="s">
        <v>629</v>
      </c>
      <c r="I26" s="5" t="n">
        <v>2035</v>
      </c>
      <c r="J26" s="5"/>
      <c r="K26" s="5"/>
      <c r="L26" s="5" t="n">
        <v>43</v>
      </c>
      <c r="M26" s="5" t="n">
        <v>2027</v>
      </c>
      <c r="N26" s="5" t="n">
        <f aca="false">FALSE()</f>
        <v>0</v>
      </c>
      <c r="O26" s="7" t="s">
        <v>630</v>
      </c>
      <c r="P26" s="5" t="s">
        <v>631</v>
      </c>
      <c r="Q26" s="5" t="n">
        <v>1</v>
      </c>
      <c r="R26" s="5" t="n">
        <v>1</v>
      </c>
      <c r="S26" s="5" t="n">
        <v>0</v>
      </c>
      <c r="T26" s="5" t="n">
        <v>1</v>
      </c>
      <c r="U26" s="5" t="s">
        <v>355</v>
      </c>
      <c r="V26" s="5" t="n">
        <v>0</v>
      </c>
      <c r="W26" s="5" t="n">
        <v>0</v>
      </c>
      <c r="X26" s="5" t="n">
        <v>1</v>
      </c>
      <c r="Y26" s="5" t="n">
        <v>1</v>
      </c>
      <c r="Z26" s="5" t="n">
        <v>1</v>
      </c>
      <c r="AA26" s="5" t="n">
        <v>0</v>
      </c>
      <c r="AB26" s="5" t="n">
        <v>0</v>
      </c>
      <c r="AC26" s="5" t="n">
        <v>0</v>
      </c>
      <c r="AD26" s="21" t="s">
        <v>45</v>
      </c>
      <c r="AE26" s="20" t="s">
        <v>632</v>
      </c>
      <c r="AF26" s="0"/>
      <c r="AG26" s="0"/>
      <c r="AH26" s="21" t="s">
        <v>627</v>
      </c>
    </row>
    <row r="27" customFormat="false" ht="409" hidden="false" customHeight="false" outlineLevel="0" collapsed="false">
      <c r="A27" s="5" t="s">
        <v>151</v>
      </c>
      <c r="B27" s="5" t="s">
        <v>633</v>
      </c>
      <c r="C27" s="5" t="s">
        <v>101</v>
      </c>
      <c r="D27" s="5" t="n">
        <v>1</v>
      </c>
      <c r="F27" s="5" t="s">
        <v>172</v>
      </c>
      <c r="G27" s="5" t="n">
        <v>1965</v>
      </c>
      <c r="H27" s="5" t="s">
        <v>634</v>
      </c>
      <c r="I27" s="5" t="n">
        <v>1999</v>
      </c>
      <c r="J27" s="5"/>
      <c r="K27" s="5"/>
      <c r="L27" s="5" t="n">
        <v>49</v>
      </c>
      <c r="M27" s="5" t="n">
        <v>1996</v>
      </c>
      <c r="N27" s="5" t="n">
        <f aca="false">FALSE()</f>
        <v>0</v>
      </c>
      <c r="O27" s="7" t="s">
        <v>635</v>
      </c>
      <c r="P27" s="5" t="s">
        <v>636</v>
      </c>
      <c r="Q27" s="5" t="n">
        <v>1</v>
      </c>
      <c r="R27" s="5" t="n">
        <v>1</v>
      </c>
      <c r="S27" s="5" t="n">
        <v>1</v>
      </c>
      <c r="T27" s="5" t="n">
        <v>1</v>
      </c>
      <c r="U27" s="5" t="s">
        <v>637</v>
      </c>
      <c r="V27" s="5" t="n">
        <v>0</v>
      </c>
      <c r="W27" s="5" t="n">
        <v>0</v>
      </c>
      <c r="X27" s="5" t="n">
        <v>1</v>
      </c>
      <c r="Y27" s="5" t="n">
        <v>1</v>
      </c>
      <c r="Z27" s="5" t="n">
        <v>1</v>
      </c>
      <c r="AA27" s="5" t="n">
        <v>0</v>
      </c>
      <c r="AB27" s="5" t="n">
        <v>0</v>
      </c>
      <c r="AC27" s="5" t="n">
        <v>0</v>
      </c>
      <c r="AD27" s="21" t="s">
        <v>45</v>
      </c>
      <c r="AE27" s="20" t="s">
        <v>638</v>
      </c>
      <c r="AF27" s="0"/>
      <c r="AG27" s="0"/>
      <c r="AH27" s="21" t="s">
        <v>639</v>
      </c>
    </row>
    <row r="28" customFormat="false" ht="111.75" hidden="false" customHeight="true" outlineLevel="0" collapsed="false">
      <c r="A28" s="5" t="s">
        <v>158</v>
      </c>
      <c r="B28" s="5" t="s">
        <v>640</v>
      </c>
      <c r="C28" s="5" t="s">
        <v>48</v>
      </c>
      <c r="D28" s="5" t="n">
        <v>1</v>
      </c>
      <c r="F28" s="5" t="s">
        <v>342</v>
      </c>
      <c r="G28" s="5" t="n">
        <v>2011</v>
      </c>
      <c r="H28" s="7" t="s">
        <v>641</v>
      </c>
      <c r="I28" s="5" t="n">
        <v>2035</v>
      </c>
      <c r="J28" s="5"/>
      <c r="K28" s="5"/>
      <c r="L28" s="5"/>
      <c r="M28" s="5"/>
      <c r="N28" s="5"/>
      <c r="O28" s="7" t="s">
        <v>642</v>
      </c>
      <c r="P28" s="5" t="s">
        <v>643</v>
      </c>
      <c r="Q28" s="5" t="n">
        <v>1</v>
      </c>
      <c r="R28" s="5" t="n">
        <v>1</v>
      </c>
      <c r="S28" s="5" t="n">
        <v>0</v>
      </c>
      <c r="T28" s="5" t="n">
        <v>1</v>
      </c>
      <c r="U28" s="5" t="s">
        <v>644</v>
      </c>
      <c r="V28" s="5" t="n">
        <v>0</v>
      </c>
      <c r="W28" s="5" t="n">
        <v>1</v>
      </c>
      <c r="X28" s="5" t="n">
        <v>1</v>
      </c>
      <c r="Y28" s="5" t="n">
        <v>1</v>
      </c>
      <c r="Z28" s="5" t="n">
        <v>1</v>
      </c>
      <c r="AA28" s="5" t="n">
        <v>0</v>
      </c>
      <c r="AB28" s="5" t="n">
        <v>0</v>
      </c>
      <c r="AC28" s="5" t="n">
        <v>0</v>
      </c>
      <c r="AD28" s="21" t="s">
        <v>45</v>
      </c>
      <c r="AE28" s="20" t="s">
        <v>645</v>
      </c>
      <c r="AF28" s="0"/>
      <c r="AG28" s="0"/>
      <c r="AH28" s="21" t="s">
        <v>646</v>
      </c>
    </row>
    <row r="29" customFormat="false" ht="27.75" hidden="false" customHeight="true" outlineLevel="0" collapsed="false">
      <c r="A29" s="5" t="s">
        <v>210</v>
      </c>
      <c r="B29" s="5" t="s">
        <v>647</v>
      </c>
      <c r="C29" s="5" t="s">
        <v>48</v>
      </c>
      <c r="D29" s="5" t="n">
        <v>2</v>
      </c>
      <c r="F29" s="5" t="s">
        <v>49</v>
      </c>
      <c r="G29" s="5" t="n">
        <v>1999</v>
      </c>
      <c r="H29" s="5" t="s">
        <v>648</v>
      </c>
      <c r="I29" s="5" t="n">
        <v>2030</v>
      </c>
      <c r="J29" s="5"/>
      <c r="K29" s="5"/>
      <c r="L29" s="5" t="n">
        <v>51</v>
      </c>
      <c r="M29" s="5" t="n">
        <v>2028</v>
      </c>
      <c r="N29" s="5" t="n">
        <f aca="false">FALSE()</f>
        <v>0</v>
      </c>
      <c r="O29" s="7"/>
      <c r="P29" s="5" t="s">
        <v>18</v>
      </c>
      <c r="Q29" s="5" t="n">
        <v>1</v>
      </c>
      <c r="R29" s="5" t="n">
        <v>0</v>
      </c>
      <c r="S29" s="5" t="n">
        <v>0</v>
      </c>
      <c r="T29" s="5" t="n">
        <v>0</v>
      </c>
      <c r="U29" s="5" t="s">
        <v>29</v>
      </c>
      <c r="V29" s="5" t="n">
        <v>0</v>
      </c>
      <c r="W29" s="5" t="n">
        <v>0</v>
      </c>
      <c r="X29" s="5" t="n">
        <v>0</v>
      </c>
      <c r="Y29" s="5" t="n">
        <v>0</v>
      </c>
      <c r="Z29" s="5" t="n">
        <v>0</v>
      </c>
      <c r="AA29" s="5" t="n">
        <v>0</v>
      </c>
      <c r="AB29" s="5" t="n">
        <v>1</v>
      </c>
      <c r="AC29" s="5" t="n">
        <v>0</v>
      </c>
      <c r="AD29" s="21" t="s">
        <v>45</v>
      </c>
      <c r="AE29" s="20" t="s">
        <v>649</v>
      </c>
      <c r="AF29" s="0"/>
      <c r="AG29" s="0"/>
      <c r="AH29" s="21"/>
    </row>
    <row r="30" customFormat="false" ht="69.75" hidden="false" customHeight="true" outlineLevel="0" collapsed="false">
      <c r="A30" s="5" t="s">
        <v>650</v>
      </c>
      <c r="B30" s="5" t="s">
        <v>651</v>
      </c>
      <c r="C30" s="5" t="s">
        <v>101</v>
      </c>
      <c r="D30" s="5" t="n">
        <v>1</v>
      </c>
      <c r="F30" s="5" t="s">
        <v>55</v>
      </c>
      <c r="G30" s="5" t="n">
        <v>1962</v>
      </c>
      <c r="H30" s="5" t="s">
        <v>652</v>
      </c>
      <c r="I30" s="5" t="n">
        <v>1972</v>
      </c>
      <c r="J30" s="5"/>
      <c r="K30" s="5"/>
      <c r="L30" s="5" t="n">
        <v>29</v>
      </c>
      <c r="M30" s="5" t="n">
        <v>2013</v>
      </c>
      <c r="N30" s="5" t="n">
        <f aca="false">TRUE()</f>
        <v>1</v>
      </c>
      <c r="O30" s="7" t="s">
        <v>653</v>
      </c>
      <c r="P30" s="5" t="s">
        <v>654</v>
      </c>
      <c r="Q30" s="5" t="n">
        <v>1</v>
      </c>
      <c r="R30" s="5" t="n">
        <v>0</v>
      </c>
      <c r="S30" s="5" t="n">
        <v>1</v>
      </c>
      <c r="T30" s="5" t="n">
        <v>0</v>
      </c>
      <c r="U30" s="5" t="s">
        <v>655</v>
      </c>
      <c r="V30" s="5" t="n">
        <v>0</v>
      </c>
      <c r="W30" s="5" t="n">
        <v>0</v>
      </c>
      <c r="X30" s="5" t="n">
        <v>1</v>
      </c>
      <c r="Y30" s="5" t="n">
        <v>1</v>
      </c>
      <c r="Z30" s="5" t="n">
        <v>0</v>
      </c>
      <c r="AA30" s="5" t="n">
        <v>0</v>
      </c>
      <c r="AB30" s="5" t="n">
        <v>0</v>
      </c>
      <c r="AC30" s="5" t="n">
        <v>0</v>
      </c>
      <c r="AD30" s="21" t="s">
        <v>45</v>
      </c>
      <c r="AE30" s="20" t="s">
        <v>656</v>
      </c>
      <c r="AF30" s="0"/>
      <c r="AG30" s="0"/>
      <c r="AH30" s="21"/>
    </row>
    <row r="31" customFormat="false" ht="308" hidden="false" customHeight="false" outlineLevel="0" collapsed="false">
      <c r="A31" s="5" t="s">
        <v>245</v>
      </c>
      <c r="B31" s="5" t="s">
        <v>657</v>
      </c>
      <c r="C31" s="5"/>
      <c r="D31" s="5"/>
      <c r="F31" s="5" t="s">
        <v>172</v>
      </c>
      <c r="G31" s="5" t="n">
        <v>1998</v>
      </c>
      <c r="H31" s="5" t="s">
        <v>658</v>
      </c>
      <c r="I31" s="5" t="n">
        <v>2025</v>
      </c>
      <c r="J31" s="5"/>
      <c r="K31" s="5" t="s">
        <v>659</v>
      </c>
      <c r="L31" s="5" t="n">
        <v>50</v>
      </c>
      <c r="M31" s="5" t="n">
        <v>2028</v>
      </c>
      <c r="N31" s="5" t="n">
        <f aca="false">TRUE()</f>
        <v>1</v>
      </c>
      <c r="O31" s="7" t="s">
        <v>660</v>
      </c>
      <c r="P31" s="5" t="s">
        <v>18</v>
      </c>
      <c r="Q31" s="5" t="n">
        <v>1</v>
      </c>
      <c r="R31" s="5" t="n">
        <v>0</v>
      </c>
      <c r="S31" s="5" t="n">
        <v>0</v>
      </c>
      <c r="T31" s="5" t="n">
        <v>0</v>
      </c>
      <c r="U31" s="5" t="s">
        <v>661</v>
      </c>
      <c r="V31" s="5" t="n">
        <v>0</v>
      </c>
      <c r="W31" s="5" t="n">
        <v>1</v>
      </c>
      <c r="X31" s="5" t="n">
        <v>1</v>
      </c>
      <c r="Y31" s="5" t="n">
        <v>0</v>
      </c>
      <c r="Z31" s="5" t="n">
        <v>0</v>
      </c>
      <c r="AA31" s="5" t="n">
        <v>0</v>
      </c>
      <c r="AB31" s="5" t="n">
        <v>0</v>
      </c>
      <c r="AC31" s="5" t="n">
        <v>0</v>
      </c>
      <c r="AD31" s="21" t="s">
        <v>45</v>
      </c>
      <c r="AE31" s="0"/>
      <c r="AF31" s="0"/>
      <c r="AG31" s="0"/>
      <c r="AH31" s="21"/>
    </row>
    <row r="32" customFormat="false" ht="42" hidden="false" customHeight="true" outlineLevel="0" collapsed="false">
      <c r="A32" s="5" t="s">
        <v>245</v>
      </c>
      <c r="B32" s="5" t="s">
        <v>662</v>
      </c>
      <c r="C32" s="5" t="s">
        <v>572</v>
      </c>
      <c r="D32" s="5" t="n">
        <v>2</v>
      </c>
      <c r="F32" s="5" t="s">
        <v>55</v>
      </c>
      <c r="G32" s="5" t="n">
        <v>1999</v>
      </c>
      <c r="H32" s="5" t="s">
        <v>663</v>
      </c>
      <c r="I32" s="5" t="n">
        <v>2040</v>
      </c>
      <c r="J32" s="5"/>
      <c r="K32" s="5"/>
      <c r="L32" s="5" t="n">
        <v>51</v>
      </c>
      <c r="M32" s="5" t="n">
        <v>2028</v>
      </c>
      <c r="N32" s="5" t="n">
        <f aca="false">FALSE()</f>
        <v>0</v>
      </c>
      <c r="O32" s="7"/>
      <c r="P32" s="5" t="s">
        <v>664</v>
      </c>
      <c r="Q32" s="5" t="n">
        <v>1</v>
      </c>
      <c r="R32" s="5" t="n">
        <v>1</v>
      </c>
      <c r="S32" s="5" t="n">
        <v>0</v>
      </c>
      <c r="T32" s="5" t="n">
        <v>1</v>
      </c>
      <c r="U32" s="5" t="s">
        <v>665</v>
      </c>
      <c r="V32" s="5" t="n">
        <v>0</v>
      </c>
      <c r="W32" s="5" t="n">
        <v>1</v>
      </c>
      <c r="X32" s="5" t="n">
        <v>1</v>
      </c>
      <c r="Y32" s="5" t="n">
        <v>0</v>
      </c>
      <c r="Z32" s="5" t="n">
        <v>1</v>
      </c>
      <c r="AA32" s="5" t="n">
        <v>0</v>
      </c>
      <c r="AB32" s="5" t="n">
        <v>0</v>
      </c>
      <c r="AC32" s="5" t="n">
        <v>0</v>
      </c>
      <c r="AD32" s="21" t="s">
        <v>45</v>
      </c>
      <c r="AE32" s="0"/>
      <c r="AF32" s="0"/>
      <c r="AG32" s="0"/>
      <c r="AH32" s="21"/>
    </row>
    <row r="33" customFormat="false" ht="42" hidden="false" customHeight="true" outlineLevel="0" collapsed="false">
      <c r="A33" s="5" t="s">
        <v>245</v>
      </c>
      <c r="B33" s="5" t="s">
        <v>252</v>
      </c>
      <c r="C33" s="5" t="s">
        <v>572</v>
      </c>
      <c r="D33" s="5" t="n">
        <v>2</v>
      </c>
      <c r="F33" s="5" t="s">
        <v>55</v>
      </c>
      <c r="G33" s="5" t="n">
        <v>1990</v>
      </c>
      <c r="H33" s="5" t="s">
        <v>253</v>
      </c>
      <c r="I33" s="5" t="n">
        <v>2010</v>
      </c>
      <c r="J33" s="5"/>
      <c r="K33" s="5"/>
      <c r="L33" s="5" t="n">
        <v>42</v>
      </c>
      <c r="M33" s="5" t="n">
        <v>2028</v>
      </c>
      <c r="N33" s="5" t="n">
        <f aca="false">TRUE()</f>
        <v>1</v>
      </c>
      <c r="O33" s="7"/>
      <c r="P33" s="5" t="s">
        <v>256</v>
      </c>
      <c r="Q33" s="5" t="n">
        <v>1</v>
      </c>
      <c r="R33" s="5" t="n">
        <v>1</v>
      </c>
      <c r="S33" s="5" t="n">
        <v>0</v>
      </c>
      <c r="T33" s="5" t="n">
        <v>1</v>
      </c>
      <c r="U33" s="5" t="s">
        <v>257</v>
      </c>
      <c r="V33" s="5" t="n">
        <v>0</v>
      </c>
      <c r="W33" s="5" t="n">
        <v>1</v>
      </c>
      <c r="X33" s="5" t="n">
        <v>0</v>
      </c>
      <c r="Y33" s="5" t="n">
        <v>0</v>
      </c>
      <c r="Z33" s="5" t="n">
        <v>1</v>
      </c>
      <c r="AA33" s="5" t="n">
        <v>0</v>
      </c>
      <c r="AB33" s="5" t="n">
        <v>0</v>
      </c>
      <c r="AC33" s="5" t="n">
        <v>0</v>
      </c>
      <c r="AD33" s="21" t="s">
        <v>45</v>
      </c>
      <c r="AE33" s="0"/>
      <c r="AF33" s="0"/>
      <c r="AG33" s="0"/>
      <c r="AH33" s="21"/>
    </row>
    <row r="34" customFormat="false" ht="97.5" hidden="false" customHeight="true" outlineLevel="0" collapsed="false">
      <c r="A34" s="5" t="s">
        <v>266</v>
      </c>
      <c r="B34" s="5" t="s">
        <v>666</v>
      </c>
      <c r="C34" s="5" t="s">
        <v>39</v>
      </c>
      <c r="D34" s="5"/>
      <c r="F34" s="5" t="s">
        <v>55</v>
      </c>
      <c r="G34" s="5" t="n">
        <v>2009</v>
      </c>
      <c r="H34" s="5" t="s">
        <v>667</v>
      </c>
      <c r="I34" s="5" t="n">
        <v>2055</v>
      </c>
      <c r="J34" s="5"/>
      <c r="K34" s="5" t="s">
        <v>230</v>
      </c>
      <c r="L34" s="5"/>
      <c r="M34" s="5"/>
      <c r="N34" s="5"/>
      <c r="O34" s="7" t="s">
        <v>668</v>
      </c>
      <c r="P34" s="5" t="s">
        <v>18</v>
      </c>
      <c r="Q34" s="5" t="n">
        <v>1</v>
      </c>
      <c r="R34" s="5" t="n">
        <v>0</v>
      </c>
      <c r="S34" s="5" t="n">
        <v>0</v>
      </c>
      <c r="T34" s="5" t="n">
        <v>0</v>
      </c>
      <c r="U34" s="5" t="s">
        <v>669</v>
      </c>
      <c r="V34" s="5" t="n">
        <v>0</v>
      </c>
      <c r="W34" s="5" t="n">
        <v>0</v>
      </c>
      <c r="X34" s="5" t="n">
        <v>0</v>
      </c>
      <c r="Y34" s="5" t="n">
        <v>0</v>
      </c>
      <c r="Z34" s="5" t="n">
        <v>1</v>
      </c>
      <c r="AA34" s="5" t="n">
        <v>0</v>
      </c>
      <c r="AB34" s="5" t="n">
        <v>0</v>
      </c>
      <c r="AC34" s="5" t="n">
        <v>0</v>
      </c>
      <c r="AD34" s="21" t="s">
        <v>45</v>
      </c>
      <c r="AE34" s="20" t="s">
        <v>670</v>
      </c>
      <c r="AF34" s="0"/>
      <c r="AG34" s="0"/>
      <c r="AH34" s="21" t="s">
        <v>671</v>
      </c>
    </row>
    <row r="35" customFormat="false" ht="409" hidden="false" customHeight="false" outlineLevel="0" collapsed="false">
      <c r="A35" s="5" t="s">
        <v>291</v>
      </c>
      <c r="B35" s="5" t="s">
        <v>672</v>
      </c>
      <c r="C35" s="5" t="s">
        <v>54</v>
      </c>
      <c r="D35" s="5" t="n">
        <v>2</v>
      </c>
      <c r="F35" s="5" t="s">
        <v>309</v>
      </c>
      <c r="G35" s="5" t="n">
        <v>2006</v>
      </c>
      <c r="H35" s="5" t="s">
        <v>673</v>
      </c>
      <c r="I35" s="5" t="n">
        <v>2025</v>
      </c>
      <c r="J35" s="5"/>
      <c r="K35" s="5"/>
      <c r="L35" s="5" t="n">
        <v>43</v>
      </c>
      <c r="M35" s="5" t="n">
        <v>2043</v>
      </c>
      <c r="N35" s="5" t="n">
        <f aca="false">TRUE()</f>
        <v>1</v>
      </c>
      <c r="O35" s="7" t="s">
        <v>674</v>
      </c>
      <c r="P35" s="5" t="s">
        <v>18</v>
      </c>
      <c r="Q35" s="5" t="n">
        <v>1</v>
      </c>
      <c r="R35" s="5" t="n">
        <v>0</v>
      </c>
      <c r="S35" s="5" t="n">
        <v>0</v>
      </c>
      <c r="T35" s="5" t="n">
        <v>0</v>
      </c>
      <c r="U35" s="5" t="s">
        <v>675</v>
      </c>
      <c r="V35" s="5" t="n">
        <v>0</v>
      </c>
      <c r="W35" s="5" t="n">
        <v>1</v>
      </c>
      <c r="X35" s="5" t="n">
        <v>1</v>
      </c>
      <c r="Y35" s="5" t="n">
        <v>0</v>
      </c>
      <c r="Z35" s="5" t="n">
        <v>1</v>
      </c>
      <c r="AA35" s="5" t="n">
        <v>0</v>
      </c>
      <c r="AB35" s="5" t="n">
        <v>0</v>
      </c>
      <c r="AC35" s="5" t="n">
        <v>0</v>
      </c>
      <c r="AD35" s="21" t="s">
        <v>45</v>
      </c>
      <c r="AE35" s="0"/>
      <c r="AF35" s="0"/>
      <c r="AG35" s="0"/>
      <c r="AH35" s="21" t="s">
        <v>676</v>
      </c>
    </row>
    <row r="36" customFormat="false" ht="111.75" hidden="false" customHeight="true" outlineLevel="0" collapsed="false">
      <c r="A36" s="5" t="s">
        <v>291</v>
      </c>
      <c r="B36" s="5" t="s">
        <v>677</v>
      </c>
      <c r="C36" s="5" t="s">
        <v>54</v>
      </c>
      <c r="D36" s="5" t="n">
        <v>2</v>
      </c>
      <c r="F36" s="5" t="s">
        <v>309</v>
      </c>
      <c r="G36" s="5" t="n">
        <v>2003</v>
      </c>
      <c r="H36" s="5" t="s">
        <v>678</v>
      </c>
      <c r="I36" s="5" t="n">
        <v>2015</v>
      </c>
      <c r="J36" s="5"/>
      <c r="K36" s="5"/>
      <c r="L36" s="5" t="n">
        <v>40</v>
      </c>
      <c r="M36" s="5" t="n">
        <v>2043</v>
      </c>
      <c r="N36" s="5" t="n">
        <f aca="false">TRUE()</f>
        <v>1</v>
      </c>
      <c r="O36" s="7" t="s">
        <v>679</v>
      </c>
      <c r="P36" s="5" t="s">
        <v>18</v>
      </c>
      <c r="Q36" s="5" t="n">
        <v>1</v>
      </c>
      <c r="R36" s="5" t="n">
        <v>0</v>
      </c>
      <c r="S36" s="5" t="n">
        <v>0</v>
      </c>
      <c r="T36" s="5" t="n">
        <v>0</v>
      </c>
      <c r="U36" s="5" t="s">
        <v>24</v>
      </c>
      <c r="V36" s="5" t="n">
        <v>0</v>
      </c>
      <c r="W36" s="5" t="n">
        <v>1</v>
      </c>
      <c r="X36" s="5" t="n">
        <v>0</v>
      </c>
      <c r="Y36" s="5" t="n">
        <v>0</v>
      </c>
      <c r="Z36" s="5" t="n">
        <v>0</v>
      </c>
      <c r="AA36" s="5" t="n">
        <v>0</v>
      </c>
      <c r="AB36" s="5" t="n">
        <v>0</v>
      </c>
      <c r="AC36" s="5" t="n">
        <v>0</v>
      </c>
      <c r="AD36" s="21" t="s">
        <v>45</v>
      </c>
      <c r="AE36" s="0"/>
      <c r="AF36" s="0"/>
      <c r="AG36" s="0"/>
      <c r="AH36" s="21"/>
    </row>
    <row r="37" customFormat="false" ht="42" hidden="false" customHeight="true" outlineLevel="0" collapsed="false">
      <c r="A37" s="5" t="s">
        <v>365</v>
      </c>
      <c r="B37" s="5" t="s">
        <v>680</v>
      </c>
      <c r="C37" s="5" t="s">
        <v>48</v>
      </c>
      <c r="D37" s="0" t="n">
        <v>2</v>
      </c>
      <c r="F37" s="5" t="s">
        <v>49</v>
      </c>
      <c r="G37" s="5" t="n">
        <v>2001</v>
      </c>
      <c r="H37" s="5" t="s">
        <v>681</v>
      </c>
      <c r="I37" s="5" t="n">
        <v>2018</v>
      </c>
      <c r="J37" s="5"/>
      <c r="K37" s="5" t="s">
        <v>682</v>
      </c>
      <c r="L37" s="5" t="n">
        <v>22</v>
      </c>
      <c r="M37" s="5" t="n">
        <v>2059</v>
      </c>
      <c r="N37" s="5" t="n">
        <f aca="false">TRUE()</f>
        <v>1</v>
      </c>
      <c r="O37" s="7" t="s">
        <v>683</v>
      </c>
      <c r="P37" s="5" t="s">
        <v>18</v>
      </c>
      <c r="Q37" s="5" t="n">
        <v>1</v>
      </c>
      <c r="R37" s="5" t="n">
        <v>0</v>
      </c>
      <c r="S37" s="5" t="n">
        <v>0</v>
      </c>
      <c r="T37" s="5" t="n">
        <v>0</v>
      </c>
      <c r="U37" s="5" t="s">
        <v>684</v>
      </c>
      <c r="V37" s="5" t="n">
        <v>0</v>
      </c>
      <c r="W37" s="5" t="n">
        <v>1</v>
      </c>
      <c r="X37" s="5" t="n">
        <v>0</v>
      </c>
      <c r="Y37" s="5" t="n">
        <v>0</v>
      </c>
      <c r="Z37" s="5" t="n">
        <v>0</v>
      </c>
      <c r="AA37" s="5" t="n">
        <v>1</v>
      </c>
      <c r="AB37" s="5" t="n">
        <v>0</v>
      </c>
      <c r="AC37" s="5" t="n">
        <v>0</v>
      </c>
      <c r="AD37" s="21" t="s">
        <v>45</v>
      </c>
      <c r="AE37" s="20" t="s">
        <v>685</v>
      </c>
      <c r="AF37" s="0"/>
      <c r="AG37" s="0"/>
      <c r="AH37" s="21" t="s">
        <v>686</v>
      </c>
    </row>
    <row r="38" customFormat="false" ht="364" hidden="false" customHeight="false" outlineLevel="0" collapsed="false">
      <c r="A38" s="5" t="s">
        <v>73</v>
      </c>
      <c r="B38" s="5" t="s">
        <v>687</v>
      </c>
      <c r="C38" s="5"/>
      <c r="D38" s="5"/>
      <c r="F38" s="5" t="s">
        <v>172</v>
      </c>
      <c r="G38" s="5" t="n">
        <v>2000</v>
      </c>
      <c r="H38" s="5" t="s">
        <v>688</v>
      </c>
      <c r="I38" s="5" t="n">
        <v>2050</v>
      </c>
      <c r="J38" s="5"/>
      <c r="K38" s="5" t="n">
        <v>2000</v>
      </c>
      <c r="L38" s="5" t="n">
        <v>27</v>
      </c>
      <c r="M38" s="5" t="n">
        <v>2053</v>
      </c>
      <c r="N38" s="5" t="n">
        <f aca="false">TRUE()</f>
        <v>1</v>
      </c>
      <c r="O38" s="7" t="s">
        <v>689</v>
      </c>
      <c r="P38" s="5" t="s">
        <v>690</v>
      </c>
      <c r="Q38" s="5" t="n">
        <v>1</v>
      </c>
      <c r="R38" s="5" t="n">
        <v>1</v>
      </c>
      <c r="S38" s="5" t="n">
        <v>0</v>
      </c>
      <c r="T38" s="5" t="n">
        <v>0</v>
      </c>
      <c r="U38" s="5" t="s">
        <v>691</v>
      </c>
      <c r="V38" s="5" t="n">
        <v>0</v>
      </c>
      <c r="W38" s="5" t="n">
        <v>1</v>
      </c>
      <c r="X38" s="5" t="n">
        <v>1</v>
      </c>
      <c r="Y38" s="5" t="n">
        <v>0</v>
      </c>
      <c r="Z38" s="5" t="n">
        <v>1</v>
      </c>
      <c r="AA38" s="5" t="n">
        <v>0</v>
      </c>
      <c r="AB38" s="5" t="n">
        <v>0</v>
      </c>
      <c r="AC38" s="5" t="n">
        <v>0</v>
      </c>
      <c r="AD38" s="21" t="s">
        <v>45</v>
      </c>
      <c r="AE38" s="20" t="s">
        <v>685</v>
      </c>
      <c r="AF38" s="0"/>
      <c r="AG38" s="0"/>
      <c r="AH38" s="21"/>
    </row>
    <row r="39" customFormat="false" ht="13.5" hidden="false" customHeight="true" outlineLevel="0" collapsed="false">
      <c r="AD39" s="0"/>
      <c r="AE39" s="0"/>
      <c r="AF39" s="0"/>
      <c r="AG39" s="0"/>
      <c r="AH39" s="0"/>
    </row>
    <row r="41" customFormat="false" ht="13.5" hidden="false" customHeight="true" outlineLevel="0" collapsed="false">
      <c r="A41" s="0" t="s">
        <v>408</v>
      </c>
      <c r="AD41" s="0"/>
      <c r="AE41" s="0"/>
      <c r="AF41" s="0"/>
      <c r="AG41" s="0"/>
      <c r="AH41" s="0"/>
    </row>
    <row r="42" customFormat="false" ht="252" hidden="false" customHeight="true" outlineLevel="0" collapsed="false">
      <c r="A42" s="5" t="s">
        <v>692</v>
      </c>
      <c r="B42" s="5" t="s">
        <v>693</v>
      </c>
      <c r="C42" s="5" t="s">
        <v>54</v>
      </c>
      <c r="D42" s="5" t="n">
        <v>2</v>
      </c>
      <c r="F42" s="5" t="s">
        <v>172</v>
      </c>
      <c r="G42" s="5" t="n">
        <v>2011</v>
      </c>
      <c r="H42" s="5" t="s">
        <v>694</v>
      </c>
      <c r="I42" s="5" t="n">
        <v>2045</v>
      </c>
      <c r="J42" s="5"/>
      <c r="K42" s="5"/>
      <c r="L42" s="5"/>
      <c r="M42" s="5"/>
      <c r="N42" s="5"/>
      <c r="O42" s="7"/>
      <c r="P42" s="5" t="s">
        <v>695</v>
      </c>
      <c r="Q42" s="5" t="n">
        <v>1</v>
      </c>
      <c r="R42" s="5" t="n">
        <v>1</v>
      </c>
      <c r="S42" s="5" t="n">
        <v>0</v>
      </c>
      <c r="T42" s="5" t="n">
        <v>0</v>
      </c>
      <c r="U42" s="5" t="s">
        <v>27</v>
      </c>
      <c r="V42" s="5" t="n">
        <v>0</v>
      </c>
      <c r="W42" s="5" t="n">
        <v>0</v>
      </c>
      <c r="X42" s="5" t="n">
        <v>0</v>
      </c>
      <c r="Y42" s="5" t="n">
        <v>0</v>
      </c>
      <c r="Z42" s="5" t="n">
        <v>1</v>
      </c>
      <c r="AA42" s="5" t="n">
        <v>0</v>
      </c>
      <c r="AB42" s="5" t="n">
        <v>0</v>
      </c>
      <c r="AC42" s="5" t="n">
        <v>0</v>
      </c>
      <c r="AD42" s="21" t="s">
        <v>45</v>
      </c>
      <c r="AE42" s="0"/>
      <c r="AF42" s="0"/>
      <c r="AG42" s="0"/>
      <c r="AH42" s="21" t="s">
        <v>696</v>
      </c>
    </row>
    <row r="43" customFormat="false" ht="28" hidden="false" customHeight="false" outlineLevel="0" collapsed="false">
      <c r="A43" s="5" t="s">
        <v>697</v>
      </c>
      <c r="B43" s="5" t="s">
        <v>698</v>
      </c>
      <c r="C43" s="5" t="s">
        <v>572</v>
      </c>
      <c r="D43" s="5"/>
      <c r="F43" s="5" t="s">
        <v>172</v>
      </c>
      <c r="G43" s="5" t="n">
        <v>1973</v>
      </c>
      <c r="H43" s="5" t="s">
        <v>699</v>
      </c>
      <c r="I43" s="5" t="n">
        <v>1993</v>
      </c>
      <c r="J43" s="5"/>
      <c r="K43" s="5"/>
      <c r="L43" s="5" t="n">
        <v>50</v>
      </c>
      <c r="M43" s="5" t="n">
        <v>2003</v>
      </c>
      <c r="N43" s="5" t="n">
        <f aca="false">TRUE()</f>
        <v>1</v>
      </c>
      <c r="O43" s="7" t="s">
        <v>700</v>
      </c>
      <c r="P43" s="5" t="s">
        <v>18</v>
      </c>
      <c r="Q43" s="5" t="n">
        <v>1</v>
      </c>
      <c r="R43" s="5" t="n">
        <v>0</v>
      </c>
      <c r="S43" s="5" t="n">
        <v>0</v>
      </c>
      <c r="T43" s="5" t="n">
        <v>0</v>
      </c>
      <c r="U43" s="5" t="s">
        <v>701</v>
      </c>
      <c r="V43" s="5" t="n">
        <v>0</v>
      </c>
      <c r="W43" s="5" t="n">
        <v>0</v>
      </c>
      <c r="X43" s="5" t="n">
        <v>0</v>
      </c>
      <c r="Y43" s="5" t="n">
        <v>0</v>
      </c>
      <c r="Z43" s="5" t="n">
        <v>1</v>
      </c>
      <c r="AA43" s="5" t="n">
        <v>0</v>
      </c>
      <c r="AB43" s="5" t="n">
        <v>0</v>
      </c>
      <c r="AC43" s="5" t="n">
        <v>0</v>
      </c>
      <c r="AD43" s="21" t="s">
        <v>45</v>
      </c>
      <c r="AE43" s="0"/>
      <c r="AF43" s="0"/>
      <c r="AG43" s="0"/>
      <c r="AH43" s="21" t="s">
        <v>702</v>
      </c>
    </row>
    <row r="44" customFormat="false" ht="69.75" hidden="false" customHeight="true" outlineLevel="0" collapsed="false">
      <c r="A44" s="5" t="s">
        <v>703</v>
      </c>
      <c r="B44" s="5" t="s">
        <v>704</v>
      </c>
      <c r="C44" s="5" t="s">
        <v>54</v>
      </c>
      <c r="D44" s="5" t="n">
        <v>2</v>
      </c>
      <c r="F44" s="5" t="s">
        <v>705</v>
      </c>
      <c r="G44" s="5" t="n">
        <v>2011</v>
      </c>
      <c r="H44" s="5" t="s">
        <v>706</v>
      </c>
      <c r="I44" s="5" t="n">
        <v>2050</v>
      </c>
      <c r="J44" s="5"/>
      <c r="K44" s="5"/>
      <c r="L44" s="5"/>
      <c r="M44" s="5"/>
      <c r="N44" s="5"/>
      <c r="O44" s="7"/>
      <c r="P44" s="5" t="s">
        <v>18</v>
      </c>
      <c r="Q44" s="5" t="n">
        <v>1</v>
      </c>
      <c r="R44" s="5" t="n">
        <v>0</v>
      </c>
      <c r="S44" s="5" t="n">
        <v>0</v>
      </c>
      <c r="T44" s="5" t="n">
        <v>0</v>
      </c>
      <c r="U44" s="5" t="s">
        <v>707</v>
      </c>
      <c r="V44" s="5" t="n">
        <v>0</v>
      </c>
      <c r="W44" s="5" t="n">
        <v>0</v>
      </c>
      <c r="X44" s="5" t="n">
        <v>0</v>
      </c>
      <c r="Y44" s="5" t="n">
        <v>0</v>
      </c>
      <c r="Z44" s="5" t="n">
        <v>1</v>
      </c>
      <c r="AA44" s="5" t="n">
        <v>0</v>
      </c>
      <c r="AB44" s="5" t="n">
        <v>0</v>
      </c>
      <c r="AC44" s="5" t="n">
        <v>0</v>
      </c>
      <c r="AD44" s="21" t="s">
        <v>45</v>
      </c>
      <c r="AE44" s="0"/>
      <c r="AF44" s="0"/>
      <c r="AG44" s="0"/>
      <c r="AH44" s="21" t="s">
        <v>708</v>
      </c>
    </row>
    <row r="45" customFormat="false" ht="13.5" hidden="false" customHeight="true" outlineLevel="0" collapsed="false">
      <c r="A45" s="11" t="s">
        <v>132</v>
      </c>
      <c r="B45" s="11" t="s">
        <v>133</v>
      </c>
      <c r="C45" s="11" t="s">
        <v>101</v>
      </c>
      <c r="D45" s="11" t="n">
        <v>0</v>
      </c>
      <c r="F45" s="11" t="s">
        <v>134</v>
      </c>
      <c r="G45" s="11" t="n">
        <v>1994</v>
      </c>
      <c r="H45" s="11" t="n">
        <v>2035</v>
      </c>
      <c r="I45" s="11" t="n">
        <v>2035</v>
      </c>
      <c r="J45" s="11"/>
      <c r="K45" s="11" t="n">
        <v>2035</v>
      </c>
      <c r="L45" s="11"/>
      <c r="M45" s="11" t="s">
        <v>709</v>
      </c>
      <c r="N45" s="11"/>
      <c r="O45" s="11" t="s">
        <v>451</v>
      </c>
      <c r="P45" s="11"/>
      <c r="Q45" s="11"/>
      <c r="R45" s="7" t="s">
        <v>710</v>
      </c>
      <c r="S45" s="11" t="s">
        <v>18</v>
      </c>
      <c r="T45" s="11" t="n">
        <v>1</v>
      </c>
      <c r="U45" s="11" t="n">
        <v>0</v>
      </c>
      <c r="V45" s="11" t="n">
        <v>0</v>
      </c>
      <c r="W45" s="11" t="n">
        <v>0</v>
      </c>
      <c r="X45" s="11" t="s">
        <v>137</v>
      </c>
      <c r="Y45" s="11" t="n">
        <v>0</v>
      </c>
      <c r="Z45" s="11" t="n">
        <v>1</v>
      </c>
      <c r="AA45" s="11" t="n">
        <v>0</v>
      </c>
      <c r="AB45" s="11" t="n">
        <v>0</v>
      </c>
      <c r="AC45" s="11" t="n">
        <v>0</v>
      </c>
      <c r="AD45" s="22" t="n">
        <v>0</v>
      </c>
      <c r="AE45" s="22" t="n">
        <v>0</v>
      </c>
      <c r="AF45" s="22" t="n">
        <v>0</v>
      </c>
      <c r="AG45" s="22" t="s">
        <v>45</v>
      </c>
      <c r="AH45" s="22"/>
    </row>
    <row r="46" customFormat="false" ht="13.5" hidden="false" customHeight="true" outlineLevel="0" collapsed="false">
      <c r="AD46" s="0"/>
      <c r="AE46" s="0"/>
      <c r="AH46" s="0"/>
    </row>
    <row r="47" customFormat="false" ht="13.5" hidden="false" customHeight="true" outlineLevel="0" collapsed="false">
      <c r="AD47" s="0"/>
      <c r="AE47" s="0"/>
      <c r="AH47" s="0"/>
    </row>
    <row r="48" customFormat="false" ht="13.5" hidden="false" customHeight="true" outlineLevel="0" collapsed="false">
      <c r="AD48" s="0"/>
      <c r="AE48" s="0"/>
      <c r="AH48" s="0"/>
    </row>
    <row r="49" customFormat="false" ht="13.5" hidden="false" customHeight="true" outlineLevel="0" collapsed="false">
      <c r="AD49" s="0"/>
      <c r="AE49" s="0"/>
      <c r="AH49" s="0"/>
    </row>
    <row r="50" customFormat="false" ht="13.5" hidden="false" customHeight="true" outlineLevel="0" collapsed="false">
      <c r="AD50" s="0"/>
      <c r="AE50" s="0"/>
      <c r="AH50" s="0"/>
    </row>
    <row r="51" customFormat="false" ht="13.5" hidden="false" customHeight="true" outlineLevel="0" collapsed="false">
      <c r="AD51" s="0"/>
      <c r="AE51" s="0"/>
      <c r="AH51" s="0"/>
    </row>
    <row r="52" customFormat="false" ht="13.5" hidden="false" customHeight="true" outlineLevel="0" collapsed="false">
      <c r="AD52" s="0"/>
      <c r="AE52" s="0"/>
      <c r="AH52" s="0"/>
    </row>
    <row r="53" customFormat="false" ht="13.5" hidden="false" customHeight="true" outlineLevel="0" collapsed="false">
      <c r="N53" s="7" t="s">
        <v>710</v>
      </c>
      <c r="AD53" s="0"/>
      <c r="AE53" s="20" t="s">
        <v>711</v>
      </c>
      <c r="AH53" s="0"/>
    </row>
    <row r="54" customFormat="false" ht="13.5" hidden="false" customHeight="true" outlineLevel="0" collapsed="false">
      <c r="AD54" s="0"/>
      <c r="AH54" s="0"/>
    </row>
    <row r="55" customFormat="false" ht="13.5" hidden="false" customHeight="true" outlineLevel="0" collapsed="false">
      <c r="AD55" s="0"/>
      <c r="AH55" s="0"/>
    </row>
    <row r="56" customFormat="false" ht="13.5" hidden="false" customHeight="true" outlineLevel="0" collapsed="false">
      <c r="AD56" s="0"/>
      <c r="AH56" s="0"/>
    </row>
    <row r="57" customFormat="false" ht="13.5" hidden="false" customHeight="true" outlineLevel="0" collapsed="false">
      <c r="AD57" s="0"/>
      <c r="AH57" s="0"/>
    </row>
    <row r="58" customFormat="false" ht="13.5" hidden="false" customHeight="true" outlineLevel="0" collapsed="false">
      <c r="AD58" s="0"/>
      <c r="AH58" s="0"/>
    </row>
    <row r="59" customFormat="false" ht="105" hidden="false" customHeight="true" outlineLevel="0" collapsed="false">
      <c r="H59" s="23" t="s">
        <v>712</v>
      </c>
      <c r="AD59" s="0"/>
      <c r="AH59" s="0"/>
    </row>
    <row r="60" customFormat="false" ht="409" hidden="false" customHeight="false" outlineLevel="0" collapsed="false">
      <c r="A60" s="5" t="s">
        <v>713</v>
      </c>
      <c r="B60" s="5" t="s">
        <v>714</v>
      </c>
      <c r="C60" s="5" t="s">
        <v>39</v>
      </c>
      <c r="D60" s="5" t="n">
        <v>1</v>
      </c>
      <c r="F60" s="5" t="s">
        <v>172</v>
      </c>
      <c r="G60" s="5" t="n">
        <v>2010</v>
      </c>
      <c r="H60" s="5" t="s">
        <v>715</v>
      </c>
      <c r="I60" s="5" t="n">
        <v>2040</v>
      </c>
      <c r="J60" s="5"/>
      <c r="K60" s="5" t="s">
        <v>716</v>
      </c>
      <c r="L60" s="5"/>
      <c r="M60" s="5"/>
      <c r="N60" s="5"/>
      <c r="O60" s="7" t="s">
        <v>717</v>
      </c>
      <c r="P60" s="5" t="s">
        <v>718</v>
      </c>
      <c r="Q60" s="5" t="n">
        <v>1</v>
      </c>
      <c r="R60" s="5" t="n">
        <v>0</v>
      </c>
      <c r="S60" s="5" t="n">
        <v>1</v>
      </c>
      <c r="T60" s="5" t="n">
        <v>1</v>
      </c>
      <c r="U60" s="5" t="s">
        <v>719</v>
      </c>
      <c r="V60" s="5" t="n">
        <v>0</v>
      </c>
      <c r="W60" s="5" t="n">
        <v>0</v>
      </c>
      <c r="X60" s="5" t="n">
        <v>0</v>
      </c>
      <c r="Y60" s="5" t="n">
        <v>0</v>
      </c>
      <c r="Z60" s="5" t="n">
        <v>1</v>
      </c>
      <c r="AA60" s="5" t="n">
        <v>0</v>
      </c>
      <c r="AB60" s="5" t="n">
        <v>0</v>
      </c>
      <c r="AC60" s="5" t="n">
        <v>0</v>
      </c>
      <c r="AD60" s="21" t="s">
        <v>45</v>
      </c>
      <c r="AH60" s="21"/>
    </row>
    <row r="61" customFormat="false" ht="111.75" hidden="false" customHeight="true" outlineLevel="0" collapsed="false">
      <c r="A61" s="5" t="s">
        <v>720</v>
      </c>
      <c r="B61" s="5" t="s">
        <v>721</v>
      </c>
      <c r="C61" s="5"/>
      <c r="D61" s="5"/>
      <c r="F61" s="5" t="s">
        <v>179</v>
      </c>
      <c r="G61" s="5" t="n">
        <v>2007</v>
      </c>
      <c r="H61" s="5" t="s">
        <v>722</v>
      </c>
      <c r="I61" s="5" t="n">
        <v>2035</v>
      </c>
      <c r="J61" s="5"/>
      <c r="K61" s="5"/>
      <c r="L61" s="5"/>
      <c r="M61" s="5"/>
      <c r="N61" s="5"/>
      <c r="O61" s="7" t="s">
        <v>723</v>
      </c>
      <c r="P61" s="5" t="s">
        <v>18</v>
      </c>
      <c r="Q61" s="5" t="n">
        <v>1</v>
      </c>
      <c r="R61" s="5" t="n">
        <v>0</v>
      </c>
      <c r="S61" s="5" t="n">
        <v>0</v>
      </c>
      <c r="T61" s="5" t="n">
        <v>0</v>
      </c>
      <c r="U61" s="5" t="s">
        <v>27</v>
      </c>
      <c r="V61" s="5" t="n">
        <v>0</v>
      </c>
      <c r="W61" s="5" t="n">
        <v>0</v>
      </c>
      <c r="X61" s="5" t="n">
        <v>0</v>
      </c>
      <c r="Y61" s="5" t="n">
        <v>0</v>
      </c>
      <c r="Z61" s="5" t="n">
        <v>1</v>
      </c>
      <c r="AA61" s="5" t="n">
        <v>0</v>
      </c>
      <c r="AB61" s="5" t="n">
        <v>0</v>
      </c>
      <c r="AC61" s="5" t="n">
        <v>0</v>
      </c>
      <c r="AD61" s="21" t="s">
        <v>45</v>
      </c>
      <c r="AH61" s="21"/>
    </row>
    <row r="62" customFormat="false" ht="139.5" hidden="false" customHeight="true" outlineLevel="0" collapsed="false">
      <c r="A62" s="5" t="s">
        <v>724</v>
      </c>
      <c r="B62" s="5" t="s">
        <v>725</v>
      </c>
      <c r="C62" s="5" t="s">
        <v>48</v>
      </c>
      <c r="D62" s="5" t="n">
        <v>0</v>
      </c>
      <c r="F62" s="5" t="s">
        <v>55</v>
      </c>
      <c r="G62" s="5" t="n">
        <v>1979</v>
      </c>
      <c r="H62" s="5" t="s">
        <v>726</v>
      </c>
      <c r="I62" s="5" t="n">
        <v>2004</v>
      </c>
      <c r="J62" s="5"/>
      <c r="K62" s="5" t="s">
        <v>726</v>
      </c>
      <c r="L62" s="5"/>
      <c r="M62" s="5"/>
      <c r="N62" s="5"/>
      <c r="O62" s="7" t="s">
        <v>727</v>
      </c>
      <c r="P62" s="5" t="s">
        <v>728</v>
      </c>
      <c r="Q62" s="5" t="n">
        <v>1</v>
      </c>
      <c r="R62" s="5" t="n">
        <v>1</v>
      </c>
      <c r="S62" s="5" t="n">
        <v>0</v>
      </c>
      <c r="T62" s="5" t="n">
        <v>0</v>
      </c>
      <c r="U62" s="5" t="s">
        <v>729</v>
      </c>
      <c r="V62" s="5" t="n">
        <v>0</v>
      </c>
      <c r="W62" s="5" t="n">
        <v>0</v>
      </c>
      <c r="X62" s="5" t="n">
        <v>0</v>
      </c>
      <c r="Y62" s="5" t="n">
        <v>0</v>
      </c>
      <c r="Z62" s="5" t="n">
        <v>0</v>
      </c>
      <c r="AA62" s="5" t="n">
        <v>1</v>
      </c>
      <c r="AB62" s="5" t="n">
        <v>0</v>
      </c>
      <c r="AC62" s="5" t="n">
        <v>0</v>
      </c>
      <c r="AD62" s="21" t="s">
        <v>60</v>
      </c>
      <c r="AH62" s="21"/>
    </row>
  </sheetData>
  <printOptions headings="false" gridLines="false" gridLinesSet="true" horizontalCentered="false" verticalCentered="false"/>
  <pageMargins left="0.75" right="0.75" top="1" bottom="1"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AK7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
  <cols>
    <col collapsed="false" hidden="false" max="1" min="1" style="0" width="16.4081632653061"/>
    <col collapsed="false" hidden="true" max="2" min="2" style="0" width="0"/>
    <col collapsed="false" hidden="false" max="3" min="3" style="0" width="20.4489795918367"/>
    <col collapsed="false" hidden="false" max="4" min="4" style="0" width="6.27040816326531"/>
    <col collapsed="false" hidden="true" max="7" min="5" style="0" width="0"/>
    <col collapsed="false" hidden="false" max="8" min="8" style="0" width="7.9030612244898"/>
    <col collapsed="false" hidden="false" max="9" min="9" style="0" width="10.2244897959184"/>
    <col collapsed="false" hidden="true" max="11" min="11" style="0" width="0"/>
    <col collapsed="false" hidden="false" max="13" min="12" style="0" width="13.969387755102"/>
    <col collapsed="false" hidden="false" max="14" min="14" style="0" width="17.4132653061224"/>
    <col collapsed="false" hidden="false" max="16" min="15" style="0" width="23.4897959183673"/>
    <col collapsed="false" hidden="false" max="17" min="17" style="0" width="19.2295918367347"/>
    <col collapsed="false" hidden="false" max="18" min="18" style="0" width="24.9081632653061"/>
    <col collapsed="false" hidden="false" max="19" min="19" style="0" width="47.3826530612245"/>
    <col collapsed="false" hidden="false" max="20" min="20" style="0" width="27.234693877551"/>
    <col collapsed="false" hidden="false" max="24" min="21" style="0" width="10.7295918367347"/>
    <col collapsed="false" hidden="false" max="25" min="25" style="0" width="47.3826530612245"/>
    <col collapsed="false" hidden="false" max="34" min="26" style="0" width="10.7295918367347"/>
    <col collapsed="false" hidden="false" max="35" min="35" style="0" width="12.1479591836735"/>
    <col collapsed="false" hidden="false" max="36" min="36" style="0" width="11.4387755102041"/>
    <col collapsed="false" hidden="false" max="37" min="37" style="0" width="16.4081632653061"/>
    <col collapsed="false" hidden="false" max="1025" min="38" style="0" width="11.4387755102041"/>
  </cols>
  <sheetData>
    <row r="1" customFormat="false" ht="14" hidden="false" customHeight="false" outlineLevel="0" collapsed="false">
      <c r="A1" s="1" t="s">
        <v>0</v>
      </c>
      <c r="C1" s="1" t="s">
        <v>1</v>
      </c>
      <c r="D1" s="1" t="s">
        <v>2</v>
      </c>
      <c r="E1" s="1" t="s">
        <v>3</v>
      </c>
      <c r="F1" s="2" t="s">
        <v>4</v>
      </c>
      <c r="G1" s="1" t="s">
        <v>5</v>
      </c>
      <c r="H1" s="1" t="s">
        <v>6</v>
      </c>
      <c r="I1" s="1" t="s">
        <v>7</v>
      </c>
      <c r="J1" s="1" t="s">
        <v>8</v>
      </c>
      <c r="K1" s="1"/>
      <c r="L1" s="1" t="s">
        <v>9</v>
      </c>
      <c r="M1" s="1" t="s">
        <v>10</v>
      </c>
      <c r="N1" s="1" t="s">
        <v>11</v>
      </c>
      <c r="O1" s="1" t="s">
        <v>12</v>
      </c>
      <c r="P1" s="1" t="s">
        <v>13</v>
      </c>
      <c r="Q1" s="1" t="s">
        <v>14</v>
      </c>
      <c r="R1" s="1" t="s">
        <v>15</v>
      </c>
      <c r="S1" s="3" t="s">
        <v>16</v>
      </c>
      <c r="T1" s="1" t="s">
        <v>17</v>
      </c>
      <c r="U1" s="1" t="s">
        <v>18</v>
      </c>
      <c r="V1" s="1" t="s">
        <v>19</v>
      </c>
      <c r="W1" s="1" t="s">
        <v>20</v>
      </c>
      <c r="X1" s="1" t="s">
        <v>21</v>
      </c>
      <c r="Y1" s="1" t="s">
        <v>22</v>
      </c>
      <c r="Z1" s="1" t="s">
        <v>23</v>
      </c>
      <c r="AA1" s="1" t="s">
        <v>24</v>
      </c>
      <c r="AB1" s="1" t="s">
        <v>25</v>
      </c>
      <c r="AC1" s="1" t="s">
        <v>26</v>
      </c>
      <c r="AD1" s="1" t="s">
        <v>27</v>
      </c>
      <c r="AE1" s="1" t="s">
        <v>28</v>
      </c>
      <c r="AF1" s="1" t="s">
        <v>29</v>
      </c>
      <c r="AG1" s="1" t="s">
        <v>30</v>
      </c>
      <c r="AH1" s="1" t="s">
        <v>31</v>
      </c>
      <c r="AI1" s="4" t="s">
        <v>32</v>
      </c>
      <c r="AK1" s="1" t="s">
        <v>33</v>
      </c>
    </row>
    <row r="2" customFormat="false" ht="27.75" hidden="false" customHeight="true" outlineLevel="0" collapsed="false">
      <c r="A2" s="5" t="s">
        <v>37</v>
      </c>
      <c r="C2" s="5" t="s">
        <v>38</v>
      </c>
      <c r="D2" s="5" t="s">
        <v>39</v>
      </c>
      <c r="E2" s="5" t="n">
        <v>2</v>
      </c>
      <c r="G2" s="5" t="s">
        <v>40</v>
      </c>
      <c r="H2" s="5" t="n">
        <v>2012</v>
      </c>
      <c r="I2" s="5" t="s">
        <v>41</v>
      </c>
      <c r="J2" s="5" t="n">
        <v>2026</v>
      </c>
      <c r="K2" s="5"/>
      <c r="L2" s="5" t="n">
        <v>2026</v>
      </c>
      <c r="M2" s="5" t="n">
        <v>2026</v>
      </c>
      <c r="N2" s="5" t="s">
        <v>42</v>
      </c>
      <c r="O2" s="5"/>
      <c r="P2" s="5" t="n">
        <f aca="false">IF(M2, M2-H2)</f>
        <v>14</v>
      </c>
      <c r="Q2" s="5"/>
      <c r="R2" s="5"/>
      <c r="S2" s="6" t="s">
        <v>43</v>
      </c>
      <c r="T2" s="5" t="s">
        <v>18</v>
      </c>
      <c r="U2" s="5" t="n">
        <v>1</v>
      </c>
      <c r="V2" s="5" t="n">
        <v>0</v>
      </c>
      <c r="W2" s="5" t="n">
        <v>0</v>
      </c>
      <c r="X2" s="5" t="n">
        <v>0</v>
      </c>
      <c r="Y2" s="5" t="s">
        <v>44</v>
      </c>
      <c r="Z2" s="5" t="n">
        <v>0</v>
      </c>
      <c r="AA2" s="5" t="n">
        <v>0</v>
      </c>
      <c r="AB2" s="5" t="n">
        <v>0</v>
      </c>
      <c r="AC2" s="5" t="n">
        <v>0</v>
      </c>
      <c r="AD2" s="5" t="n">
        <v>1</v>
      </c>
      <c r="AE2" s="5" t="n">
        <v>0</v>
      </c>
      <c r="AF2" s="5" t="n">
        <v>0</v>
      </c>
      <c r="AG2" s="5" t="n">
        <v>0</v>
      </c>
      <c r="AH2" s="5" t="s">
        <v>45</v>
      </c>
      <c r="AK2" s="5" t="n">
        <v>1</v>
      </c>
    </row>
    <row r="3" customFormat="false" ht="42" hidden="false" customHeight="true" outlineLevel="0" collapsed="false">
      <c r="A3" s="5" t="s">
        <v>46</v>
      </c>
      <c r="C3" s="5" t="s">
        <v>47</v>
      </c>
      <c r="D3" s="5" t="s">
        <v>48</v>
      </c>
      <c r="E3" s="5" t="n">
        <v>0</v>
      </c>
      <c r="G3" s="5" t="s">
        <v>49</v>
      </c>
      <c r="H3" s="5" t="n">
        <v>2007</v>
      </c>
      <c r="I3" s="5" t="n">
        <v>2207</v>
      </c>
      <c r="J3" s="5" t="n">
        <v>2207</v>
      </c>
      <c r="K3" s="5"/>
      <c r="L3" s="5" t="n">
        <v>2207</v>
      </c>
      <c r="M3" s="5" t="n">
        <v>2207</v>
      </c>
      <c r="N3" s="5" t="s">
        <v>50</v>
      </c>
      <c r="O3" s="5"/>
      <c r="P3" s="5" t="n">
        <f aca="false">IF(M3, M3-H3)</f>
        <v>200</v>
      </c>
      <c r="Q3" s="5"/>
      <c r="R3" s="5" t="n">
        <f aca="false">FALSE()</f>
        <v>0</v>
      </c>
      <c r="S3" s="7" t="s">
        <v>51</v>
      </c>
      <c r="T3" s="5" t="s">
        <v>18</v>
      </c>
      <c r="U3" s="5" t="n">
        <v>1</v>
      </c>
      <c r="V3" s="5" t="n">
        <v>0</v>
      </c>
      <c r="W3" s="5" t="n">
        <v>0</v>
      </c>
      <c r="X3" s="5" t="n">
        <v>0</v>
      </c>
      <c r="Y3" s="5" t="s">
        <v>28</v>
      </c>
      <c r="Z3" s="5" t="n">
        <v>0</v>
      </c>
      <c r="AA3" s="5" t="n">
        <v>0</v>
      </c>
      <c r="AB3" s="5" t="n">
        <v>0</v>
      </c>
      <c r="AC3" s="5" t="n">
        <v>0</v>
      </c>
      <c r="AD3" s="5" t="n">
        <v>0</v>
      </c>
      <c r="AE3" s="5" t="n">
        <v>1</v>
      </c>
      <c r="AF3" s="5" t="n">
        <v>0</v>
      </c>
      <c r="AG3" s="5" t="n">
        <v>0</v>
      </c>
      <c r="AH3" s="5" t="s">
        <v>45</v>
      </c>
      <c r="AK3" s="5"/>
    </row>
    <row r="4" customFormat="false" ht="42" hidden="false" customHeight="true" outlineLevel="0" collapsed="false">
      <c r="A4" s="5" t="s">
        <v>52</v>
      </c>
      <c r="C4" s="5" t="s">
        <v>53</v>
      </c>
      <c r="D4" s="5" t="s">
        <v>54</v>
      </c>
      <c r="E4" s="5" t="n">
        <v>0</v>
      </c>
      <c r="G4" s="5" t="s">
        <v>55</v>
      </c>
      <c r="H4" s="5" t="n">
        <v>2001</v>
      </c>
      <c r="I4" s="5" t="s">
        <v>56</v>
      </c>
      <c r="J4" s="5" t="n">
        <v>2101</v>
      </c>
      <c r="K4" s="5"/>
      <c r="L4" s="5"/>
      <c r="M4" s="5" t="n">
        <v>2101</v>
      </c>
      <c r="N4" s="5" t="s">
        <v>57</v>
      </c>
      <c r="O4" s="5" t="n">
        <v>39</v>
      </c>
      <c r="P4" s="5" t="n">
        <f aca="false">IF(M4, M4-H4)</f>
        <v>100</v>
      </c>
      <c r="Q4" s="5" t="n">
        <v>2042</v>
      </c>
      <c r="R4" s="5" t="n">
        <f aca="false">FALSE()</f>
        <v>0</v>
      </c>
      <c r="S4" s="7" t="s">
        <v>58</v>
      </c>
      <c r="T4" s="5" t="s">
        <v>18</v>
      </c>
      <c r="U4" s="5" t="n">
        <v>1</v>
      </c>
      <c r="V4" s="5" t="n">
        <v>0</v>
      </c>
      <c r="W4" s="5" t="n">
        <v>0</v>
      </c>
      <c r="X4" s="5" t="n">
        <v>0</v>
      </c>
      <c r="Y4" s="5" t="s">
        <v>59</v>
      </c>
      <c r="Z4" s="5" t="n">
        <v>0</v>
      </c>
      <c r="AA4" s="5" t="n">
        <v>0</v>
      </c>
      <c r="AB4" s="5" t="n">
        <v>0</v>
      </c>
      <c r="AC4" s="5" t="n">
        <v>0</v>
      </c>
      <c r="AD4" s="5" t="n">
        <v>0</v>
      </c>
      <c r="AE4" s="5" t="n">
        <v>0</v>
      </c>
      <c r="AF4" s="5" t="n">
        <v>0</v>
      </c>
      <c r="AG4" s="5" t="n">
        <v>1</v>
      </c>
      <c r="AH4" s="5" t="s">
        <v>60</v>
      </c>
      <c r="AK4" s="5"/>
    </row>
    <row r="5" s="9" customFormat="true" ht="237.75" hidden="false" customHeight="true" outlineLevel="0" collapsed="false">
      <c r="A5" s="8" t="s">
        <v>61</v>
      </c>
      <c r="C5" s="8" t="s">
        <v>62</v>
      </c>
      <c r="D5" s="8" t="s">
        <v>39</v>
      </c>
      <c r="E5" s="8" t="n">
        <v>1</v>
      </c>
      <c r="F5" s="0" t="s">
        <v>63</v>
      </c>
      <c r="G5" s="8" t="s">
        <v>55</v>
      </c>
      <c r="H5" s="8" t="n">
        <v>2009</v>
      </c>
      <c r="I5" s="8" t="n">
        <v>2029</v>
      </c>
      <c r="J5" s="8" t="n">
        <v>2029</v>
      </c>
      <c r="K5" s="8"/>
      <c r="L5" s="8"/>
      <c r="M5" s="8" t="n">
        <v>2039</v>
      </c>
      <c r="N5" s="8" t="s">
        <v>64</v>
      </c>
      <c r="O5" s="8"/>
      <c r="P5" s="5" t="n">
        <f aca="false">IF(M5, M5-H5)</f>
        <v>30</v>
      </c>
      <c r="Q5" s="8"/>
      <c r="R5" s="8"/>
      <c r="S5" s="10" t="s">
        <v>65</v>
      </c>
      <c r="T5" s="8" t="s">
        <v>18</v>
      </c>
      <c r="U5" s="8" t="n">
        <v>1</v>
      </c>
      <c r="V5" s="8" t="n">
        <v>0</v>
      </c>
      <c r="W5" s="8" t="n">
        <v>0</v>
      </c>
      <c r="X5" s="8" t="n">
        <v>0</v>
      </c>
      <c r="Y5" s="8" t="s">
        <v>66</v>
      </c>
      <c r="Z5" s="8" t="n">
        <v>0</v>
      </c>
      <c r="AA5" s="8" t="n">
        <v>1</v>
      </c>
      <c r="AB5" s="8" t="n">
        <v>1</v>
      </c>
      <c r="AC5" s="8" t="n">
        <v>0</v>
      </c>
      <c r="AD5" s="8" t="n">
        <v>0</v>
      </c>
      <c r="AE5" s="8" t="n">
        <v>0</v>
      </c>
      <c r="AF5" s="8" t="n">
        <v>0</v>
      </c>
      <c r="AG5" s="8" t="n">
        <v>0</v>
      </c>
      <c r="AH5" s="8" t="s">
        <v>45</v>
      </c>
      <c r="AK5" s="8"/>
    </row>
    <row r="6" customFormat="false" ht="13.5" hidden="false" customHeight="true" outlineLevel="0" collapsed="false">
      <c r="A6" s="5" t="s">
        <v>67</v>
      </c>
      <c r="C6" s="5" t="s">
        <v>68</v>
      </c>
      <c r="D6" s="5" t="s">
        <v>48</v>
      </c>
      <c r="E6" s="5" t="n">
        <v>2</v>
      </c>
      <c r="G6" s="5" t="s">
        <v>69</v>
      </c>
      <c r="H6" s="5" t="n">
        <v>1995</v>
      </c>
      <c r="I6" s="5" t="n">
        <v>2030</v>
      </c>
      <c r="J6" s="5" t="n">
        <v>2030</v>
      </c>
      <c r="K6" s="5"/>
      <c r="L6" s="5" t="n">
        <v>2030</v>
      </c>
      <c r="M6" s="5" t="n">
        <v>2030</v>
      </c>
      <c r="N6" s="5" t="s">
        <v>70</v>
      </c>
      <c r="O6" s="5" t="n">
        <v>54</v>
      </c>
      <c r="P6" s="5" t="n">
        <f aca="false">IF(M6, M6-H6)</f>
        <v>35</v>
      </c>
      <c r="Q6" s="5" t="n">
        <v>2021</v>
      </c>
      <c r="R6" s="5" t="n">
        <f aca="false">FALSE()</f>
        <v>0</v>
      </c>
      <c r="S6" s="7" t="s">
        <v>71</v>
      </c>
      <c r="T6" s="5" t="s">
        <v>18</v>
      </c>
      <c r="U6" s="5" t="n">
        <v>1</v>
      </c>
      <c r="V6" s="5" t="n">
        <v>0</v>
      </c>
      <c r="W6" s="5" t="n">
        <v>0</v>
      </c>
      <c r="X6" s="5" t="n">
        <v>0</v>
      </c>
      <c r="Y6" s="5" t="s">
        <v>72</v>
      </c>
      <c r="Z6" s="5" t="n">
        <v>0</v>
      </c>
      <c r="AA6" s="5" t="n">
        <v>0</v>
      </c>
      <c r="AB6" s="5" t="n">
        <v>0</v>
      </c>
      <c r="AC6" s="5" t="n">
        <v>0</v>
      </c>
      <c r="AD6" s="5" t="n">
        <v>0</v>
      </c>
      <c r="AE6" s="5" t="n">
        <v>1</v>
      </c>
      <c r="AF6" s="5" t="n">
        <v>0</v>
      </c>
      <c r="AG6" s="5" t="n">
        <v>0</v>
      </c>
      <c r="AH6" s="5" t="s">
        <v>60</v>
      </c>
      <c r="AK6" s="5"/>
    </row>
    <row r="7" customFormat="false" ht="364" hidden="false" customHeight="false" outlineLevel="0" collapsed="false">
      <c r="A7" s="5" t="s">
        <v>73</v>
      </c>
      <c r="C7" s="5" t="s">
        <v>74</v>
      </c>
      <c r="D7" s="5" t="s">
        <v>48</v>
      </c>
      <c r="E7" s="5"/>
      <c r="G7" s="5" t="s">
        <v>75</v>
      </c>
      <c r="H7" s="5" t="n">
        <v>2008</v>
      </c>
      <c r="I7" s="5" t="s">
        <v>76</v>
      </c>
      <c r="J7" s="5" t="n">
        <v>2033</v>
      </c>
      <c r="K7" s="5"/>
      <c r="L7" s="5" t="n">
        <v>2033</v>
      </c>
      <c r="M7" s="5"/>
      <c r="N7" s="5" t="s">
        <v>77</v>
      </c>
      <c r="O7" s="5" t="n">
        <v>35</v>
      </c>
      <c r="P7" s="5" t="n">
        <f aca="false">IF(M7, M7-H7)</f>
        <v>0</v>
      </c>
      <c r="Q7" s="5" t="n">
        <v>2053</v>
      </c>
      <c r="R7" s="5" t="n">
        <f aca="false">TRUE()</f>
        <v>1</v>
      </c>
      <c r="S7" s="7" t="s">
        <v>78</v>
      </c>
      <c r="T7" s="5" t="s">
        <v>18</v>
      </c>
      <c r="U7" s="5" t="n">
        <v>1</v>
      </c>
      <c r="V7" s="5" t="n">
        <v>0</v>
      </c>
      <c r="W7" s="5" t="n">
        <v>0</v>
      </c>
      <c r="X7" s="5" t="n">
        <v>0</v>
      </c>
      <c r="Y7" s="5" t="s">
        <v>27</v>
      </c>
      <c r="Z7" s="5" t="n">
        <v>0</v>
      </c>
      <c r="AA7" s="5" t="n">
        <v>0</v>
      </c>
      <c r="AB7" s="5" t="n">
        <v>0</v>
      </c>
      <c r="AC7" s="5" t="n">
        <v>0</v>
      </c>
      <c r="AD7" s="5" t="n">
        <v>1</v>
      </c>
      <c r="AE7" s="5" t="n">
        <v>0</v>
      </c>
      <c r="AF7" s="5" t="n">
        <v>0</v>
      </c>
      <c r="AG7" s="5" t="n">
        <v>0</v>
      </c>
      <c r="AH7" s="5" t="s">
        <v>45</v>
      </c>
      <c r="AI7" s="0" t="s">
        <v>79</v>
      </c>
      <c r="AK7" s="5"/>
    </row>
    <row r="8" customFormat="false" ht="13.5" hidden="false" customHeight="true" outlineLevel="0" collapsed="false">
      <c r="A8" s="5" t="s">
        <v>80</v>
      </c>
      <c r="C8" s="5" t="s">
        <v>81</v>
      </c>
      <c r="D8" s="5" t="s">
        <v>39</v>
      </c>
      <c r="E8" s="5" t="n">
        <v>2</v>
      </c>
      <c r="G8" s="5" t="s">
        <v>82</v>
      </c>
      <c r="H8" s="5" t="n">
        <v>1970</v>
      </c>
      <c r="I8" s="5" t="s">
        <v>83</v>
      </c>
      <c r="J8" s="5" t="n">
        <v>1979</v>
      </c>
      <c r="K8" s="5"/>
      <c r="L8" s="5" t="n">
        <v>1973</v>
      </c>
      <c r="M8" s="5" t="n">
        <v>1985</v>
      </c>
      <c r="N8" s="5" t="s">
        <v>84</v>
      </c>
      <c r="O8" s="5"/>
      <c r="P8" s="5" t="n">
        <f aca="false">IF(M8, M8-H8)</f>
        <v>15</v>
      </c>
      <c r="Q8" s="5"/>
      <c r="R8" s="5"/>
      <c r="S8" s="7" t="s">
        <v>85</v>
      </c>
      <c r="T8" s="5" t="s">
        <v>18</v>
      </c>
      <c r="U8" s="5" t="n">
        <v>1</v>
      </c>
      <c r="V8" s="5" t="n">
        <v>0</v>
      </c>
      <c r="W8" s="5" t="n">
        <v>0</v>
      </c>
      <c r="X8" s="5" t="n">
        <v>0</v>
      </c>
      <c r="Y8" s="5" t="s">
        <v>86</v>
      </c>
      <c r="Z8" s="5" t="n">
        <v>0</v>
      </c>
      <c r="AA8" s="5" t="n">
        <v>0</v>
      </c>
      <c r="AB8" s="5" t="n">
        <v>0</v>
      </c>
      <c r="AC8" s="5" t="n">
        <v>0</v>
      </c>
      <c r="AD8" s="5" t="n">
        <v>1</v>
      </c>
      <c r="AE8" s="5" t="n">
        <v>0</v>
      </c>
      <c r="AF8" s="5" t="n">
        <v>0</v>
      </c>
      <c r="AG8" s="5" t="n">
        <v>0</v>
      </c>
      <c r="AH8" s="5" t="s">
        <v>45</v>
      </c>
      <c r="AK8" s="5"/>
    </row>
    <row r="9" customFormat="false" ht="168" hidden="false" customHeight="true" outlineLevel="0" collapsed="false">
      <c r="A9" s="5" t="s">
        <v>87</v>
      </c>
      <c r="C9" s="5" t="s">
        <v>68</v>
      </c>
      <c r="D9" s="5" t="s">
        <v>48</v>
      </c>
      <c r="E9" s="5" t="n">
        <v>2</v>
      </c>
      <c r="G9" s="5" t="s">
        <v>69</v>
      </c>
      <c r="H9" s="5" t="n">
        <v>1995</v>
      </c>
      <c r="I9" s="5" t="n">
        <v>2050</v>
      </c>
      <c r="J9" s="5" t="n">
        <v>2050</v>
      </c>
      <c r="K9" s="5"/>
      <c r="L9" s="5" t="n">
        <v>2050</v>
      </c>
      <c r="M9" s="5" t="n">
        <v>2050</v>
      </c>
      <c r="N9" s="5" t="s">
        <v>88</v>
      </c>
      <c r="O9" s="5"/>
      <c r="P9" s="5" t="n">
        <f aca="false">IF(M9, M9-H9)</f>
        <v>55</v>
      </c>
      <c r="Q9" s="5"/>
      <c r="R9" s="5"/>
      <c r="S9" s="7" t="s">
        <v>89</v>
      </c>
      <c r="T9" s="5" t="s">
        <v>18</v>
      </c>
      <c r="U9" s="5" t="n">
        <v>1</v>
      </c>
      <c r="V9" s="5" t="n">
        <v>0</v>
      </c>
      <c r="W9" s="5" t="n">
        <v>0</v>
      </c>
      <c r="X9" s="5" t="n">
        <v>0</v>
      </c>
      <c r="Y9" s="5" t="s">
        <v>90</v>
      </c>
      <c r="Z9" s="5" t="n">
        <v>0</v>
      </c>
      <c r="AA9" s="5" t="n">
        <v>0</v>
      </c>
      <c r="AB9" s="5" t="n">
        <v>0</v>
      </c>
      <c r="AC9" s="5" t="n">
        <v>0</v>
      </c>
      <c r="AD9" s="5" t="n">
        <v>0</v>
      </c>
      <c r="AE9" s="5" t="n">
        <v>1</v>
      </c>
      <c r="AF9" s="5" t="n">
        <v>0</v>
      </c>
      <c r="AG9" s="5" t="n">
        <v>0</v>
      </c>
      <c r="AH9" s="5" t="s">
        <v>60</v>
      </c>
      <c r="AK9" s="5"/>
    </row>
    <row r="10" customFormat="false" ht="336" hidden="false" customHeight="false" outlineLevel="0" collapsed="false">
      <c r="A10" s="5" t="s">
        <v>91</v>
      </c>
      <c r="C10" s="5" t="s">
        <v>92</v>
      </c>
      <c r="D10" s="5" t="s">
        <v>39</v>
      </c>
      <c r="E10" s="5"/>
      <c r="G10" s="5" t="s">
        <v>49</v>
      </c>
      <c r="H10" s="5" t="n">
        <v>2008</v>
      </c>
      <c r="I10" s="5" t="s">
        <v>93</v>
      </c>
      <c r="J10" s="5" t="n">
        <v>2030</v>
      </c>
      <c r="K10" s="5"/>
      <c r="L10" s="5" t="n">
        <v>2030</v>
      </c>
      <c r="M10" s="5"/>
      <c r="N10" s="5" t="s">
        <v>94</v>
      </c>
      <c r="O10" s="5" t="n">
        <v>54</v>
      </c>
      <c r="P10" s="5" t="n">
        <f aca="false">IF(M10, M10-H10)</f>
        <v>0</v>
      </c>
      <c r="Q10" s="5" t="n">
        <v>2034</v>
      </c>
      <c r="R10" s="5" t="n">
        <f aca="false">TRUE()</f>
        <v>1</v>
      </c>
      <c r="S10" s="7" t="s">
        <v>95</v>
      </c>
      <c r="T10" s="5" t="s">
        <v>96</v>
      </c>
      <c r="U10" s="5" t="n">
        <v>1</v>
      </c>
      <c r="V10" s="5" t="n">
        <v>1</v>
      </c>
      <c r="W10" s="5" t="n">
        <v>0</v>
      </c>
      <c r="X10" s="5" t="n">
        <v>1</v>
      </c>
      <c r="Y10" s="5" t="s">
        <v>97</v>
      </c>
      <c r="Z10" s="5" t="n">
        <v>0</v>
      </c>
      <c r="AA10" s="5" t="n">
        <v>0</v>
      </c>
      <c r="AB10" s="5" t="n">
        <v>0</v>
      </c>
      <c r="AC10" s="5" t="n">
        <v>1</v>
      </c>
      <c r="AD10" s="5" t="n">
        <v>1</v>
      </c>
      <c r="AE10" s="5" t="n">
        <v>0</v>
      </c>
      <c r="AF10" s="5" t="n">
        <v>0</v>
      </c>
      <c r="AG10" s="5" t="n">
        <v>0</v>
      </c>
      <c r="AH10" s="5" t="s">
        <v>45</v>
      </c>
      <c r="AI10" s="0" t="s">
        <v>98</v>
      </c>
      <c r="AK10" s="5"/>
    </row>
    <row r="11" customFormat="false" ht="14" hidden="false" customHeight="false" outlineLevel="0" collapsed="false">
      <c r="A11" s="5" t="s">
        <v>99</v>
      </c>
      <c r="C11" s="5" t="s">
        <v>100</v>
      </c>
      <c r="D11" s="5" t="s">
        <v>101</v>
      </c>
      <c r="E11" s="5" t="n">
        <v>2</v>
      </c>
      <c r="G11" s="5" t="s">
        <v>40</v>
      </c>
      <c r="H11" s="5" t="n">
        <v>2011</v>
      </c>
      <c r="I11" s="5" t="s">
        <v>102</v>
      </c>
      <c r="J11" s="5" t="n">
        <v>2040</v>
      </c>
      <c r="K11" s="5"/>
      <c r="L11" s="5" t="n">
        <v>2040</v>
      </c>
      <c r="M11" s="5" t="n">
        <v>2040</v>
      </c>
      <c r="N11" s="5" t="s">
        <v>103</v>
      </c>
      <c r="O11" s="5" t="n">
        <v>42</v>
      </c>
      <c r="P11" s="5" t="n">
        <f aca="false">IF(M11, M11-H11)</f>
        <v>29</v>
      </c>
      <c r="Q11" s="5" t="n">
        <v>2049</v>
      </c>
      <c r="R11" s="5" t="n">
        <f aca="false">TRUE()</f>
        <v>1</v>
      </c>
      <c r="S11" s="7"/>
      <c r="T11" s="5" t="s">
        <v>18</v>
      </c>
      <c r="U11" s="5" t="n">
        <v>1</v>
      </c>
      <c r="V11" s="5" t="n">
        <v>0</v>
      </c>
      <c r="W11" s="5" t="n">
        <v>0</v>
      </c>
      <c r="X11" s="5" t="n">
        <v>0</v>
      </c>
      <c r="Y11" s="5" t="s">
        <v>104</v>
      </c>
      <c r="Z11" s="5" t="n">
        <v>0</v>
      </c>
      <c r="AA11" s="5" t="n">
        <v>0</v>
      </c>
      <c r="AB11" s="5" t="n">
        <v>0</v>
      </c>
      <c r="AC11" s="5" t="n">
        <v>0</v>
      </c>
      <c r="AD11" s="5" t="n">
        <v>0</v>
      </c>
      <c r="AE11" s="5" t="n">
        <v>1</v>
      </c>
      <c r="AF11" s="5" t="n">
        <v>0</v>
      </c>
      <c r="AG11" s="5" t="n">
        <v>0</v>
      </c>
      <c r="AH11" s="5" t="s">
        <v>45</v>
      </c>
      <c r="AK11" s="5" t="n">
        <v>1</v>
      </c>
    </row>
    <row r="12" customFormat="false" ht="195.75" hidden="false" customHeight="true" outlineLevel="0" collapsed="false">
      <c r="A12" s="0" t="s">
        <v>105</v>
      </c>
      <c r="C12" s="0" t="s">
        <v>106</v>
      </c>
      <c r="D12" s="0" t="s">
        <v>101</v>
      </c>
      <c r="H12" s="0" t="n">
        <v>2012</v>
      </c>
      <c r="L12" s="0" t="n">
        <v>3012</v>
      </c>
      <c r="M12" s="0" t="n">
        <v>3012</v>
      </c>
      <c r="N12" s="0" t="s">
        <v>107</v>
      </c>
      <c r="P12" s="5" t="n">
        <f aca="false">IF(M12, M12-H12)</f>
        <v>1000</v>
      </c>
      <c r="AK12" s="0" t="n">
        <v>1</v>
      </c>
    </row>
    <row r="13" customFormat="false" ht="14" hidden="false" customHeight="true" outlineLevel="0" collapsed="false">
      <c r="A13" s="5" t="s">
        <v>108</v>
      </c>
      <c r="C13" s="5" t="s">
        <v>109</v>
      </c>
      <c r="D13" s="5" t="s">
        <v>48</v>
      </c>
      <c r="E13" s="5" t="n">
        <v>2</v>
      </c>
      <c r="G13" s="5" t="s">
        <v>49</v>
      </c>
      <c r="H13" s="5" t="n">
        <v>2001</v>
      </c>
      <c r="I13" s="5" t="n">
        <v>2020</v>
      </c>
      <c r="J13" s="5" t="n">
        <v>2020</v>
      </c>
      <c r="K13" s="5"/>
      <c r="L13" s="5" t="n">
        <v>2020</v>
      </c>
      <c r="M13" s="5" t="n">
        <v>2020</v>
      </c>
      <c r="N13" s="5" t="s">
        <v>110</v>
      </c>
      <c r="O13" s="5" t="n">
        <v>84</v>
      </c>
      <c r="P13" s="5" t="n">
        <f aca="false">IF(M13, M13-H13)</f>
        <v>19</v>
      </c>
      <c r="Q13" s="5" t="n">
        <v>1997</v>
      </c>
      <c r="R13" s="5" t="n">
        <f aca="false">FALSE()</f>
        <v>0</v>
      </c>
      <c r="S13" s="7" t="s">
        <v>111</v>
      </c>
      <c r="T13" s="5" t="s">
        <v>18</v>
      </c>
      <c r="U13" s="5" t="n">
        <v>1</v>
      </c>
      <c r="V13" s="5" t="n">
        <v>0</v>
      </c>
      <c r="W13" s="5" t="n">
        <v>0</v>
      </c>
      <c r="X13" s="5" t="n">
        <v>0</v>
      </c>
      <c r="Y13" s="5" t="s">
        <v>112</v>
      </c>
      <c r="Z13" s="5" t="n">
        <v>0</v>
      </c>
      <c r="AA13" s="5" t="n">
        <v>0</v>
      </c>
      <c r="AB13" s="5" t="n">
        <v>0</v>
      </c>
      <c r="AC13" s="5" t="n">
        <v>0</v>
      </c>
      <c r="AD13" s="5" t="n">
        <v>0</v>
      </c>
      <c r="AE13" s="5" t="n">
        <v>1</v>
      </c>
      <c r="AF13" s="5" t="n">
        <v>0</v>
      </c>
      <c r="AG13" s="5" t="n">
        <v>0</v>
      </c>
      <c r="AH13" s="5" t="s">
        <v>45</v>
      </c>
      <c r="AK13" s="5"/>
    </row>
    <row r="14" customFormat="false" ht="56" hidden="false" customHeight="false" outlineLevel="0" collapsed="false">
      <c r="A14" s="5" t="s">
        <v>113</v>
      </c>
      <c r="C14" s="5" t="s">
        <v>114</v>
      </c>
      <c r="D14" s="5" t="s">
        <v>101</v>
      </c>
      <c r="E14" s="5" t="n">
        <v>2</v>
      </c>
      <c r="G14" s="5" t="s">
        <v>55</v>
      </c>
      <c r="H14" s="5" t="n">
        <v>1998</v>
      </c>
      <c r="I14" s="5" t="n">
        <v>2108</v>
      </c>
      <c r="J14" s="5" t="n">
        <v>2108</v>
      </c>
      <c r="K14" s="5"/>
      <c r="L14" s="5" t="n">
        <v>2108</v>
      </c>
      <c r="M14" s="5" t="n">
        <v>2108</v>
      </c>
      <c r="N14" s="5" t="s">
        <v>115</v>
      </c>
      <c r="O14" s="5" t="n">
        <v>66</v>
      </c>
      <c r="P14" s="5" t="n">
        <f aca="false">IF(M14, M14-H14)</f>
        <v>110</v>
      </c>
      <c r="Q14" s="5" t="n">
        <v>2012</v>
      </c>
      <c r="R14" s="5" t="n">
        <f aca="false">FALSE()</f>
        <v>0</v>
      </c>
      <c r="S14" s="7" t="s">
        <v>116</v>
      </c>
      <c r="T14" s="5" t="s">
        <v>18</v>
      </c>
      <c r="U14" s="5" t="n">
        <v>1</v>
      </c>
      <c r="V14" s="5" t="n">
        <v>0</v>
      </c>
      <c r="W14" s="5" t="n">
        <v>0</v>
      </c>
      <c r="X14" s="5" t="n">
        <v>0</v>
      </c>
      <c r="Y14" s="5" t="s">
        <v>117</v>
      </c>
      <c r="Z14" s="5" t="n">
        <v>0</v>
      </c>
      <c r="AA14" s="5" t="n">
        <v>0</v>
      </c>
      <c r="AB14" s="5" t="n">
        <v>0</v>
      </c>
      <c r="AC14" s="5" t="n">
        <v>0</v>
      </c>
      <c r="AD14" s="5" t="n">
        <v>0</v>
      </c>
      <c r="AE14" s="5" t="n">
        <v>0</v>
      </c>
      <c r="AF14" s="5" t="n">
        <v>0</v>
      </c>
      <c r="AG14" s="5" t="n">
        <v>1</v>
      </c>
      <c r="AH14" s="5" t="s">
        <v>60</v>
      </c>
      <c r="AK14" s="5"/>
    </row>
    <row r="15" customFormat="false" ht="168" hidden="false" customHeight="true" outlineLevel="0" collapsed="false">
      <c r="A15" s="5" t="s">
        <v>118</v>
      </c>
      <c r="C15" s="5" t="s">
        <v>119</v>
      </c>
      <c r="D15" s="5" t="s">
        <v>54</v>
      </c>
      <c r="E15" s="5" t="n">
        <v>2</v>
      </c>
      <c r="G15" s="5" t="s">
        <v>40</v>
      </c>
      <c r="H15" s="5" t="n">
        <v>2012</v>
      </c>
      <c r="I15" s="5" t="s">
        <v>120</v>
      </c>
      <c r="J15" s="5" t="n">
        <v>2027</v>
      </c>
      <c r="K15" s="5"/>
      <c r="L15" s="5" t="n">
        <v>2027</v>
      </c>
      <c r="M15" s="5" t="n">
        <v>2027</v>
      </c>
      <c r="N15" s="5" t="s">
        <v>121</v>
      </c>
      <c r="O15" s="5"/>
      <c r="P15" s="5" t="n">
        <f aca="false">IF(M15, M15-H15)</f>
        <v>15</v>
      </c>
      <c r="Q15" s="5"/>
      <c r="R15" s="5"/>
      <c r="S15" s="7"/>
      <c r="T15" s="5" t="s">
        <v>18</v>
      </c>
      <c r="U15" s="5" t="n">
        <v>1</v>
      </c>
      <c r="V15" s="5" t="n">
        <v>0</v>
      </c>
      <c r="W15" s="5" t="n">
        <v>0</v>
      </c>
      <c r="X15" s="5" t="n">
        <v>0</v>
      </c>
      <c r="Y15" s="5" t="s">
        <v>122</v>
      </c>
      <c r="Z15" s="5" t="n">
        <v>0</v>
      </c>
      <c r="AA15" s="5" t="n">
        <v>0</v>
      </c>
      <c r="AB15" s="5" t="n">
        <v>0</v>
      </c>
      <c r="AC15" s="5" t="n">
        <v>0</v>
      </c>
      <c r="AD15" s="5" t="n">
        <v>1</v>
      </c>
      <c r="AE15" s="5" t="n">
        <v>0</v>
      </c>
      <c r="AF15" s="5" t="n">
        <v>0</v>
      </c>
      <c r="AG15" s="5" t="n">
        <v>0</v>
      </c>
      <c r="AH15" s="5" t="s">
        <v>45</v>
      </c>
      <c r="AK15" s="5" t="n">
        <v>1</v>
      </c>
    </row>
    <row r="16" customFormat="false" ht="27.75" hidden="false" customHeight="true" outlineLevel="0" collapsed="false">
      <c r="A16" s="5" t="s">
        <v>123</v>
      </c>
      <c r="C16" s="5" t="s">
        <v>68</v>
      </c>
      <c r="D16" s="5" t="s">
        <v>48</v>
      </c>
      <c r="E16" s="5" t="n">
        <v>1</v>
      </c>
      <c r="G16" s="5" t="s">
        <v>69</v>
      </c>
      <c r="H16" s="5" t="n">
        <v>1995</v>
      </c>
      <c r="I16" s="5" t="s">
        <v>124</v>
      </c>
      <c r="J16" s="5" t="n">
        <v>2011</v>
      </c>
      <c r="K16" s="5"/>
      <c r="L16" s="5" t="n">
        <v>2004</v>
      </c>
      <c r="M16" s="5" t="n">
        <v>2019</v>
      </c>
      <c r="N16" s="5" t="s">
        <v>125</v>
      </c>
      <c r="O16" s="5" t="n">
        <v>40</v>
      </c>
      <c r="P16" s="5" t="n">
        <f aca="false">IF(M16, M16-H16)</f>
        <v>24</v>
      </c>
      <c r="Q16" s="5" t="n">
        <v>2035</v>
      </c>
      <c r="R16" s="5" t="n">
        <f aca="false">TRUE()</f>
        <v>1</v>
      </c>
      <c r="S16" s="7" t="s">
        <v>126</v>
      </c>
      <c r="T16" s="5" t="s">
        <v>18</v>
      </c>
      <c r="U16" s="5" t="n">
        <v>1</v>
      </c>
      <c r="V16" s="5" t="n">
        <v>0</v>
      </c>
      <c r="W16" s="5" t="n">
        <v>0</v>
      </c>
      <c r="X16" s="5" t="n">
        <v>0</v>
      </c>
      <c r="Y16" s="5" t="s">
        <v>127</v>
      </c>
      <c r="Z16" s="5" t="n">
        <v>0</v>
      </c>
      <c r="AA16" s="5" t="n">
        <v>0</v>
      </c>
      <c r="AB16" s="5" t="n">
        <v>0</v>
      </c>
      <c r="AC16" s="5" t="n">
        <v>0</v>
      </c>
      <c r="AD16" s="5" t="n">
        <v>0</v>
      </c>
      <c r="AE16" s="5" t="n">
        <v>1</v>
      </c>
      <c r="AF16" s="5" t="n">
        <v>0</v>
      </c>
      <c r="AG16" s="5" t="n">
        <v>0</v>
      </c>
      <c r="AH16" s="5" t="s">
        <v>60</v>
      </c>
      <c r="AK16" s="5"/>
    </row>
    <row r="17" customFormat="false" ht="266" hidden="false" customHeight="false" outlineLevel="0" collapsed="false">
      <c r="A17" s="5" t="s">
        <v>128</v>
      </c>
      <c r="C17" s="5" t="s">
        <v>38</v>
      </c>
      <c r="D17" s="5" t="s">
        <v>39</v>
      </c>
      <c r="E17" s="5" t="n">
        <v>2</v>
      </c>
      <c r="G17" s="5" t="s">
        <v>40</v>
      </c>
      <c r="H17" s="5" t="n">
        <v>2012</v>
      </c>
      <c r="I17" s="5" t="s">
        <v>129</v>
      </c>
      <c r="J17" s="5" t="n">
        <v>2100</v>
      </c>
      <c r="K17" s="5"/>
      <c r="L17" s="5" t="n">
        <v>2095</v>
      </c>
      <c r="M17" s="5"/>
      <c r="N17" s="5" t="s">
        <v>130</v>
      </c>
      <c r="O17" s="5"/>
      <c r="P17" s="5" t="n">
        <f aca="false">IF(M17, M17-H17)</f>
        <v>0</v>
      </c>
      <c r="Q17" s="5"/>
      <c r="R17" s="5" t="n">
        <f aca="false">FALSE()</f>
        <v>0</v>
      </c>
      <c r="S17" s="7" t="s">
        <v>131</v>
      </c>
      <c r="T17" s="5" t="s">
        <v>18</v>
      </c>
      <c r="U17" s="5" t="n">
        <v>1</v>
      </c>
      <c r="V17" s="5" t="n">
        <v>0</v>
      </c>
      <c r="W17" s="5" t="n">
        <v>0</v>
      </c>
      <c r="X17" s="5" t="n">
        <v>0</v>
      </c>
      <c r="Y17" s="5" t="s">
        <v>44</v>
      </c>
      <c r="Z17" s="5" t="n">
        <v>0</v>
      </c>
      <c r="AA17" s="5" t="n">
        <v>0</v>
      </c>
      <c r="AB17" s="5" t="n">
        <v>0</v>
      </c>
      <c r="AC17" s="5" t="n">
        <v>0</v>
      </c>
      <c r="AD17" s="5" t="n">
        <v>1</v>
      </c>
      <c r="AE17" s="5" t="n">
        <v>0</v>
      </c>
      <c r="AF17" s="5" t="n">
        <v>0</v>
      </c>
      <c r="AG17" s="5" t="n">
        <v>0</v>
      </c>
      <c r="AH17" s="5" t="s">
        <v>45</v>
      </c>
      <c r="AK17" s="5" t="n">
        <v>1</v>
      </c>
    </row>
    <row r="18" customFormat="false" ht="69.75" hidden="false" customHeight="true" outlineLevel="0" collapsed="false">
      <c r="A18" s="11" t="s">
        <v>132</v>
      </c>
      <c r="C18" s="11" t="s">
        <v>133</v>
      </c>
      <c r="D18" s="11" t="s">
        <v>101</v>
      </c>
      <c r="E18" s="11" t="n">
        <v>0</v>
      </c>
      <c r="G18" s="11" t="s">
        <v>134</v>
      </c>
      <c r="H18" s="11" t="n">
        <v>1994</v>
      </c>
      <c r="I18" s="11" t="n">
        <v>2035</v>
      </c>
      <c r="J18" s="11" t="n">
        <v>2035</v>
      </c>
      <c r="K18" s="11"/>
      <c r="L18" s="11" t="n">
        <v>2035</v>
      </c>
      <c r="M18" s="11" t="n">
        <v>2035</v>
      </c>
      <c r="N18" s="11" t="s">
        <v>135</v>
      </c>
      <c r="P18" s="5" t="n">
        <f aca="false">IF(M18, M18-H18)</f>
        <v>41</v>
      </c>
      <c r="Q18" s="11" t="s">
        <v>18</v>
      </c>
      <c r="R18" s="11" t="n">
        <v>1</v>
      </c>
      <c r="S18" s="7" t="s">
        <v>136</v>
      </c>
      <c r="T18" s="11" t="n">
        <v>0</v>
      </c>
      <c r="U18" s="11" t="n">
        <v>0</v>
      </c>
      <c r="V18" s="11" t="s">
        <v>137</v>
      </c>
      <c r="W18" s="11" t="n">
        <v>0</v>
      </c>
      <c r="X18" s="11" t="n">
        <v>1</v>
      </c>
      <c r="Y18" s="11" t="n">
        <v>0</v>
      </c>
      <c r="Z18" s="11" t="n">
        <v>0</v>
      </c>
      <c r="AA18" s="11" t="n">
        <v>0</v>
      </c>
      <c r="AB18" s="11" t="n">
        <v>0</v>
      </c>
      <c r="AC18" s="11" t="n">
        <v>0</v>
      </c>
      <c r="AD18" s="11" t="n">
        <v>0</v>
      </c>
      <c r="AE18" s="11" t="s">
        <v>45</v>
      </c>
      <c r="AK18" s="11"/>
    </row>
    <row r="19" customFormat="false" ht="42" hidden="false" customHeight="true" outlineLevel="0" collapsed="false">
      <c r="A19" s="5" t="s">
        <v>138</v>
      </c>
      <c r="C19" s="5" t="s">
        <v>139</v>
      </c>
      <c r="D19" s="5" t="s">
        <v>39</v>
      </c>
      <c r="E19" s="5" t="n">
        <v>2</v>
      </c>
      <c r="G19" s="5" t="s">
        <v>40</v>
      </c>
      <c r="H19" s="5" t="n">
        <v>2012</v>
      </c>
      <c r="I19" s="5" t="s">
        <v>140</v>
      </c>
      <c r="J19" s="5" t="n">
        <v>2112</v>
      </c>
      <c r="K19" s="5"/>
      <c r="L19" s="5" t="n">
        <v>2112</v>
      </c>
      <c r="M19" s="5" t="n">
        <v>2112</v>
      </c>
      <c r="N19" s="5" t="s">
        <v>141</v>
      </c>
      <c r="O19" s="5" t="n">
        <v>62</v>
      </c>
      <c r="P19" s="5" t="n">
        <f aca="false">IF(M19, M19-H19)</f>
        <v>100</v>
      </c>
      <c r="Q19" s="5" t="n">
        <v>2030</v>
      </c>
      <c r="R19" s="5" t="n">
        <f aca="false">FALSE()</f>
        <v>0</v>
      </c>
      <c r="S19" s="7"/>
      <c r="T19" s="5" t="s">
        <v>18</v>
      </c>
      <c r="U19" s="5" t="n">
        <v>1</v>
      </c>
      <c r="V19" s="5" t="n">
        <v>0</v>
      </c>
      <c r="W19" s="5" t="n">
        <v>0</v>
      </c>
      <c r="X19" s="5" t="n">
        <v>0</v>
      </c>
      <c r="Y19" s="5" t="s">
        <v>142</v>
      </c>
      <c r="Z19" s="5" t="n">
        <v>0</v>
      </c>
      <c r="AA19" s="5" t="n">
        <v>0</v>
      </c>
      <c r="AB19" s="5" t="n">
        <v>0</v>
      </c>
      <c r="AC19" s="5" t="n">
        <v>0</v>
      </c>
      <c r="AD19" s="5" t="n">
        <v>1</v>
      </c>
      <c r="AE19" s="5" t="n">
        <v>0</v>
      </c>
      <c r="AF19" s="5" t="n">
        <v>0</v>
      </c>
      <c r="AG19" s="5" t="n">
        <v>0</v>
      </c>
      <c r="AH19" s="5" t="s">
        <v>45</v>
      </c>
      <c r="AK19" s="5" t="n">
        <v>1</v>
      </c>
    </row>
    <row r="20" customFormat="false" ht="84" hidden="false" customHeight="true" outlineLevel="0" collapsed="false">
      <c r="A20" s="5" t="s">
        <v>143</v>
      </c>
      <c r="C20" s="5" t="s">
        <v>68</v>
      </c>
      <c r="D20" s="5" t="s">
        <v>48</v>
      </c>
      <c r="E20" s="5" t="n">
        <v>2</v>
      </c>
      <c r="G20" s="5" t="s">
        <v>69</v>
      </c>
      <c r="H20" s="5" t="n">
        <v>1995</v>
      </c>
      <c r="I20" s="5" t="n">
        <v>2010</v>
      </c>
      <c r="J20" s="5" t="n">
        <v>2010</v>
      </c>
      <c r="K20" s="5"/>
      <c r="L20" s="5" t="n">
        <v>2010</v>
      </c>
      <c r="M20" s="5" t="n">
        <v>2010</v>
      </c>
      <c r="N20" s="5" t="s">
        <v>144</v>
      </c>
      <c r="O20" s="5" t="n">
        <v>65</v>
      </c>
      <c r="P20" s="5" t="n">
        <f aca="false">IF(M20, M20-H20)</f>
        <v>15</v>
      </c>
      <c r="Q20" s="5" t="n">
        <v>2010</v>
      </c>
      <c r="R20" s="5" t="n">
        <f aca="false">FALSE()</f>
        <v>0</v>
      </c>
      <c r="S20" s="7" t="s">
        <v>145</v>
      </c>
      <c r="T20" s="5" t="s">
        <v>18</v>
      </c>
      <c r="U20" s="5" t="n">
        <v>1</v>
      </c>
      <c r="V20" s="5" t="n">
        <v>0</v>
      </c>
      <c r="W20" s="5" t="n">
        <v>0</v>
      </c>
      <c r="X20" s="5" t="n">
        <v>0</v>
      </c>
      <c r="Y20" s="5" t="s">
        <v>146</v>
      </c>
      <c r="Z20" s="5" t="n">
        <v>0</v>
      </c>
      <c r="AA20" s="5" t="n">
        <v>0</v>
      </c>
      <c r="AB20" s="5" t="n">
        <v>0</v>
      </c>
      <c r="AC20" s="5" t="n">
        <v>0</v>
      </c>
      <c r="AD20" s="5" t="n">
        <v>0</v>
      </c>
      <c r="AE20" s="5" t="n">
        <v>1</v>
      </c>
      <c r="AF20" s="5" t="n">
        <v>0</v>
      </c>
      <c r="AG20" s="5" t="n">
        <v>0</v>
      </c>
      <c r="AH20" s="5" t="s">
        <v>60</v>
      </c>
      <c r="AK20" s="5"/>
    </row>
    <row r="21" customFormat="false" ht="13.5" hidden="false" customHeight="true" outlineLevel="0" collapsed="false">
      <c r="A21" s="5" t="s">
        <v>147</v>
      </c>
      <c r="C21" s="5" t="s">
        <v>38</v>
      </c>
      <c r="D21" s="5" t="s">
        <v>39</v>
      </c>
      <c r="E21" s="5" t="n">
        <v>2</v>
      </c>
      <c r="G21" s="5" t="s">
        <v>40</v>
      </c>
      <c r="H21" s="5" t="n">
        <v>2012</v>
      </c>
      <c r="I21" s="5" t="s">
        <v>148</v>
      </c>
      <c r="J21" s="5" t="n">
        <v>2092</v>
      </c>
      <c r="K21" s="5"/>
      <c r="L21" s="5"/>
      <c r="M21" s="5" t="n">
        <v>2092</v>
      </c>
      <c r="N21" s="5" t="s">
        <v>149</v>
      </c>
      <c r="O21" s="5"/>
      <c r="P21" s="5" t="n">
        <f aca="false">IF(M21, M21-H21)</f>
        <v>80</v>
      </c>
      <c r="Q21" s="5"/>
      <c r="R21" s="5" t="n">
        <f aca="false">FALSE()</f>
        <v>0</v>
      </c>
      <c r="S21" s="7" t="s">
        <v>150</v>
      </c>
      <c r="T21" s="5" t="s">
        <v>18</v>
      </c>
      <c r="U21" s="5" t="n">
        <v>1</v>
      </c>
      <c r="V21" s="5" t="n">
        <v>0</v>
      </c>
      <c r="W21" s="5" t="n">
        <v>0</v>
      </c>
      <c r="X21" s="5" t="n">
        <v>0</v>
      </c>
      <c r="Y21" s="5" t="s">
        <v>44</v>
      </c>
      <c r="Z21" s="5" t="n">
        <v>0</v>
      </c>
      <c r="AA21" s="5" t="n">
        <v>0</v>
      </c>
      <c r="AB21" s="5" t="n">
        <v>0</v>
      </c>
      <c r="AC21" s="5" t="n">
        <v>0</v>
      </c>
      <c r="AD21" s="5" t="n">
        <v>1</v>
      </c>
      <c r="AE21" s="5" t="n">
        <v>0</v>
      </c>
      <c r="AF21" s="5" t="n">
        <v>0</v>
      </c>
      <c r="AG21" s="5" t="n">
        <v>0</v>
      </c>
      <c r="AH21" s="5" t="s">
        <v>45</v>
      </c>
      <c r="AK21" s="5" t="n">
        <v>1</v>
      </c>
    </row>
    <row r="22" customFormat="false" ht="69.75" hidden="false" customHeight="true" outlineLevel="0" collapsed="false">
      <c r="A22" s="5" t="s">
        <v>151</v>
      </c>
      <c r="C22" s="5" t="s">
        <v>152</v>
      </c>
      <c r="D22" s="5" t="s">
        <v>101</v>
      </c>
      <c r="E22" s="5"/>
      <c r="G22" s="5" t="s">
        <v>55</v>
      </c>
      <c r="H22" s="5" t="n">
        <v>1962</v>
      </c>
      <c r="I22" s="5" t="s">
        <v>153</v>
      </c>
      <c r="J22" s="5" t="n">
        <v>1978</v>
      </c>
      <c r="K22" s="5"/>
      <c r="L22" s="5" t="n">
        <v>1978</v>
      </c>
      <c r="M22" s="5" t="n">
        <v>1978</v>
      </c>
      <c r="N22" s="5" t="s">
        <v>154</v>
      </c>
      <c r="O22" s="5" t="n">
        <v>46</v>
      </c>
      <c r="P22" s="5" t="n">
        <f aca="false">IF(M22, M22-H22)</f>
        <v>16</v>
      </c>
      <c r="Q22" s="5" t="n">
        <v>1996</v>
      </c>
      <c r="R22" s="5" t="n">
        <f aca="false">TRUE()</f>
        <v>1</v>
      </c>
      <c r="S22" s="7" t="s">
        <v>155</v>
      </c>
      <c r="T22" s="5" t="s">
        <v>156</v>
      </c>
      <c r="U22" s="5" t="n">
        <v>1</v>
      </c>
      <c r="V22" s="5" t="n">
        <v>0</v>
      </c>
      <c r="W22" s="5" t="n">
        <v>1</v>
      </c>
      <c r="X22" s="5" t="n">
        <v>0</v>
      </c>
      <c r="Y22" s="5" t="s">
        <v>157</v>
      </c>
      <c r="Z22" s="5" t="n">
        <v>0</v>
      </c>
      <c r="AA22" s="5" t="n">
        <v>0</v>
      </c>
      <c r="AB22" s="5" t="n">
        <v>1</v>
      </c>
      <c r="AC22" s="5" t="n">
        <v>0</v>
      </c>
      <c r="AD22" s="5" t="n">
        <v>0</v>
      </c>
      <c r="AE22" s="5" t="n">
        <v>0</v>
      </c>
      <c r="AF22" s="5" t="n">
        <v>0</v>
      </c>
      <c r="AG22" s="5" t="n">
        <v>0</v>
      </c>
      <c r="AH22" s="5" t="s">
        <v>60</v>
      </c>
      <c r="AK22" s="5"/>
    </row>
    <row r="23" customFormat="false" ht="14" hidden="false" customHeight="false" outlineLevel="0" collapsed="false">
      <c r="A23" s="5" t="s">
        <v>158</v>
      </c>
      <c r="C23" s="5" t="s">
        <v>159</v>
      </c>
      <c r="D23" s="5" t="s">
        <v>54</v>
      </c>
      <c r="E23" s="5" t="n">
        <v>2</v>
      </c>
      <c r="G23" s="5" t="s">
        <v>40</v>
      </c>
      <c r="H23" s="5" t="n">
        <v>2012</v>
      </c>
      <c r="I23" s="5" t="s">
        <v>160</v>
      </c>
      <c r="J23" s="5" t="n">
        <v>2030</v>
      </c>
      <c r="K23" s="5"/>
      <c r="L23" s="5" t="n">
        <v>2030</v>
      </c>
      <c r="M23" s="5" t="n">
        <v>2030</v>
      </c>
      <c r="N23" s="5" t="s">
        <v>161</v>
      </c>
      <c r="O23" s="5"/>
      <c r="P23" s="5" t="n">
        <f aca="false">IF(M23, M23-H23)</f>
        <v>18</v>
      </c>
      <c r="Q23" s="5"/>
      <c r="R23" s="5"/>
      <c r="S23" s="7"/>
      <c r="T23" s="5" t="s">
        <v>18</v>
      </c>
      <c r="U23" s="5" t="n">
        <v>1</v>
      </c>
      <c r="V23" s="5" t="n">
        <v>0</v>
      </c>
      <c r="W23" s="5" t="n">
        <v>0</v>
      </c>
      <c r="X23" s="5" t="n">
        <v>0</v>
      </c>
      <c r="Y23" s="5" t="s">
        <v>162</v>
      </c>
      <c r="Z23" s="5" t="n">
        <v>0</v>
      </c>
      <c r="AA23" s="5" t="n">
        <v>0</v>
      </c>
      <c r="AB23" s="5" t="n">
        <v>0</v>
      </c>
      <c r="AC23" s="5" t="n">
        <v>0</v>
      </c>
      <c r="AD23" s="5" t="n">
        <v>1</v>
      </c>
      <c r="AE23" s="5" t="n">
        <v>0</v>
      </c>
      <c r="AF23" s="5" t="n">
        <v>0</v>
      </c>
      <c r="AG23" s="5" t="n">
        <v>0</v>
      </c>
      <c r="AH23" s="5" t="s">
        <v>45</v>
      </c>
      <c r="AK23" s="5" t="n">
        <v>1</v>
      </c>
    </row>
    <row r="24" customFormat="false" ht="97.5" hidden="false" customHeight="true" outlineLevel="0" collapsed="false">
      <c r="A24" s="5" t="s">
        <v>163</v>
      </c>
      <c r="C24" s="5" t="s">
        <v>164</v>
      </c>
      <c r="D24" s="5" t="s">
        <v>101</v>
      </c>
      <c r="E24" s="5" t="n">
        <v>0</v>
      </c>
      <c r="G24" s="5" t="s">
        <v>55</v>
      </c>
      <c r="H24" s="5" t="n">
        <v>2004</v>
      </c>
      <c r="I24" s="5" t="s">
        <v>165</v>
      </c>
      <c r="J24" s="5" t="n">
        <v>2029</v>
      </c>
      <c r="K24" s="5"/>
      <c r="L24" s="5"/>
      <c r="M24" s="5" t="n">
        <v>2054</v>
      </c>
      <c r="N24" s="5" t="s">
        <v>166</v>
      </c>
      <c r="O24" s="5" t="n">
        <v>47</v>
      </c>
      <c r="P24" s="5" t="n">
        <f aca="false">IF(M24, M24-H24)</f>
        <v>50</v>
      </c>
      <c r="Q24" s="5" t="n">
        <v>2037</v>
      </c>
      <c r="R24" s="5" t="n">
        <f aca="false">TRUE()</f>
        <v>1</v>
      </c>
      <c r="S24" s="7" t="s">
        <v>167</v>
      </c>
      <c r="T24" s="5" t="s">
        <v>168</v>
      </c>
      <c r="U24" s="5" t="n">
        <v>1</v>
      </c>
      <c r="V24" s="5" t="n">
        <v>0</v>
      </c>
      <c r="W24" s="5" t="n">
        <v>1</v>
      </c>
      <c r="X24" s="5" t="n">
        <v>1</v>
      </c>
      <c r="Y24" s="5" t="s">
        <v>169</v>
      </c>
      <c r="Z24" s="5" t="n">
        <v>0</v>
      </c>
      <c r="AA24" s="5" t="n">
        <v>0</v>
      </c>
      <c r="AB24" s="5" t="n">
        <v>1</v>
      </c>
      <c r="AC24" s="5" t="n">
        <v>0</v>
      </c>
      <c r="AD24" s="5" t="n">
        <v>1</v>
      </c>
      <c r="AE24" s="5" t="n">
        <v>0</v>
      </c>
      <c r="AF24" s="5" t="n">
        <v>0</v>
      </c>
      <c r="AG24" s="5" t="n">
        <v>0</v>
      </c>
      <c r="AH24" s="5" t="s">
        <v>45</v>
      </c>
      <c r="AK24" s="5"/>
    </row>
    <row r="25" customFormat="false" ht="97.5" hidden="false" customHeight="true" outlineLevel="0" collapsed="false">
      <c r="A25" s="5" t="s">
        <v>170</v>
      </c>
      <c r="C25" s="5" t="s">
        <v>171</v>
      </c>
      <c r="D25" s="5" t="s">
        <v>101</v>
      </c>
      <c r="E25" s="5" t="n">
        <v>0</v>
      </c>
      <c r="G25" s="5" t="s">
        <v>172</v>
      </c>
      <c r="H25" s="5" t="n">
        <v>2001</v>
      </c>
      <c r="I25" s="5" t="s">
        <v>173</v>
      </c>
      <c r="J25" s="5" t="n">
        <v>2050</v>
      </c>
      <c r="K25" s="5"/>
      <c r="L25" s="5"/>
      <c r="M25" s="5" t="n">
        <v>2101</v>
      </c>
      <c r="N25" s="5" t="s">
        <v>57</v>
      </c>
      <c r="O25" s="5"/>
      <c r="P25" s="5" t="n">
        <f aca="false">IF(M25, M25-H25)</f>
        <v>100</v>
      </c>
      <c r="Q25" s="5"/>
      <c r="R25" s="5"/>
      <c r="S25" s="7" t="s">
        <v>174</v>
      </c>
      <c r="T25" s="5" t="s">
        <v>175</v>
      </c>
      <c r="U25" s="5" t="n">
        <v>1</v>
      </c>
      <c r="V25" s="5" t="n">
        <v>0</v>
      </c>
      <c r="W25" s="5" t="n">
        <v>0</v>
      </c>
      <c r="X25" s="5" t="n">
        <v>0</v>
      </c>
      <c r="Y25" s="5" t="s">
        <v>176</v>
      </c>
      <c r="Z25" s="5" t="n">
        <v>0</v>
      </c>
      <c r="AA25" s="5" t="n">
        <v>0</v>
      </c>
      <c r="AB25" s="5" t="n">
        <v>0</v>
      </c>
      <c r="AC25" s="5" t="n">
        <v>0</v>
      </c>
      <c r="AD25" s="5" t="n">
        <v>0</v>
      </c>
      <c r="AE25" s="5" t="n">
        <v>1</v>
      </c>
      <c r="AF25" s="5" t="n">
        <v>0</v>
      </c>
      <c r="AG25" s="5" t="n">
        <v>0</v>
      </c>
      <c r="AH25" s="5" t="s">
        <v>45</v>
      </c>
      <c r="AK25" s="5"/>
    </row>
    <row r="26" customFormat="false" ht="168" hidden="false" customHeight="true" outlineLevel="0" collapsed="false">
      <c r="A26" s="5" t="s">
        <v>177</v>
      </c>
      <c r="C26" s="5" t="s">
        <v>178</v>
      </c>
      <c r="D26" s="5" t="s">
        <v>101</v>
      </c>
      <c r="E26" s="5" t="n">
        <v>0</v>
      </c>
      <c r="G26" s="5" t="s">
        <v>179</v>
      </c>
      <c r="H26" s="5" t="n">
        <v>2006</v>
      </c>
      <c r="I26" s="5" t="n">
        <v>2100</v>
      </c>
      <c r="J26" s="5" t="n">
        <v>2100</v>
      </c>
      <c r="K26" s="5"/>
      <c r="L26" s="5" t="n">
        <v>2100</v>
      </c>
      <c r="M26" s="5" t="n">
        <v>2100</v>
      </c>
      <c r="N26" s="5" t="s">
        <v>180</v>
      </c>
      <c r="O26" s="5" t="n">
        <v>61</v>
      </c>
      <c r="P26" s="5" t="n">
        <f aca="false">IF(M26, M26-H26)</f>
        <v>94</v>
      </c>
      <c r="Q26" s="5" t="n">
        <v>2025</v>
      </c>
      <c r="R26" s="5" t="n">
        <f aca="false">FALSE()</f>
        <v>0</v>
      </c>
      <c r="S26" s="7" t="s">
        <v>181</v>
      </c>
      <c r="T26" s="5" t="s">
        <v>18</v>
      </c>
      <c r="U26" s="5" t="n">
        <v>1</v>
      </c>
      <c r="V26" s="5" t="n">
        <v>0</v>
      </c>
      <c r="W26" s="5" t="n">
        <v>0</v>
      </c>
      <c r="X26" s="5" t="n">
        <v>0</v>
      </c>
      <c r="Y26" s="5" t="s">
        <v>27</v>
      </c>
      <c r="Z26" s="5" t="n">
        <v>0</v>
      </c>
      <c r="AA26" s="5" t="n">
        <v>0</v>
      </c>
      <c r="AB26" s="5" t="n">
        <v>0</v>
      </c>
      <c r="AC26" s="5" t="n">
        <v>0</v>
      </c>
      <c r="AD26" s="5" t="n">
        <v>1</v>
      </c>
      <c r="AE26" s="5" t="n">
        <v>0</v>
      </c>
      <c r="AF26" s="5" t="n">
        <v>0</v>
      </c>
      <c r="AG26" s="5" t="n">
        <v>0</v>
      </c>
      <c r="AH26" s="5" t="s">
        <v>182</v>
      </c>
      <c r="AK26" s="5"/>
    </row>
    <row r="27" customFormat="false" ht="42" hidden="false" customHeight="true" outlineLevel="0" collapsed="false">
      <c r="A27" s="5" t="s">
        <v>183</v>
      </c>
      <c r="C27" s="5" t="s">
        <v>184</v>
      </c>
      <c r="D27" s="5" t="s">
        <v>54</v>
      </c>
      <c r="E27" s="5" t="n">
        <v>0</v>
      </c>
      <c r="G27" s="5" t="s">
        <v>172</v>
      </c>
      <c r="H27" s="5" t="n">
        <v>2012</v>
      </c>
      <c r="I27" s="5" t="s">
        <v>185</v>
      </c>
      <c r="J27" s="5" t="n">
        <v>2099</v>
      </c>
      <c r="K27" s="5"/>
      <c r="L27" s="5" t="n">
        <v>2042</v>
      </c>
      <c r="M27" s="5" t="n">
        <v>2042</v>
      </c>
      <c r="N27" s="5" t="s">
        <v>186</v>
      </c>
      <c r="O27" s="5" t="n">
        <v>45</v>
      </c>
      <c r="P27" s="5" t="n">
        <f aca="false">IF(M27, M27-H27)</f>
        <v>30</v>
      </c>
      <c r="Q27" s="5" t="n">
        <v>2047</v>
      </c>
      <c r="R27" s="5" t="n">
        <f aca="false">FALSE()</f>
        <v>0</v>
      </c>
      <c r="S27" s="7" t="s">
        <v>187</v>
      </c>
      <c r="T27" s="5" t="s">
        <v>188</v>
      </c>
      <c r="U27" s="5" t="n">
        <v>1</v>
      </c>
      <c r="V27" s="5" t="n">
        <v>0</v>
      </c>
      <c r="W27" s="5" t="n">
        <v>0</v>
      </c>
      <c r="X27" s="5" t="n">
        <v>0</v>
      </c>
      <c r="Y27" s="5" t="s">
        <v>137</v>
      </c>
      <c r="Z27" s="5" t="n">
        <v>0</v>
      </c>
      <c r="AA27" s="5" t="n">
        <v>1</v>
      </c>
      <c r="AB27" s="5" t="n">
        <v>0</v>
      </c>
      <c r="AC27" s="5" t="n">
        <v>0</v>
      </c>
      <c r="AD27" s="5" t="n">
        <v>0</v>
      </c>
      <c r="AE27" s="5" t="n">
        <v>0</v>
      </c>
      <c r="AF27" s="5" t="n">
        <v>0</v>
      </c>
      <c r="AG27" s="5" t="n">
        <v>0</v>
      </c>
      <c r="AH27" s="5" t="s">
        <v>45</v>
      </c>
      <c r="AK27" s="5"/>
    </row>
    <row r="28" customFormat="false" ht="98" hidden="false" customHeight="true" outlineLevel="0" collapsed="false">
      <c r="A28" s="5" t="s">
        <v>189</v>
      </c>
      <c r="C28" s="5" t="s">
        <v>190</v>
      </c>
      <c r="D28" s="5" t="s">
        <v>39</v>
      </c>
      <c r="E28" s="5" t="n">
        <v>1</v>
      </c>
      <c r="G28" s="5" t="s">
        <v>191</v>
      </c>
      <c r="H28" s="5" t="n">
        <v>2008</v>
      </c>
      <c r="I28" s="5" t="s">
        <v>192</v>
      </c>
      <c r="J28" s="5" t="n">
        <v>2048</v>
      </c>
      <c r="K28" s="5"/>
      <c r="L28" s="5" t="n">
        <v>2048</v>
      </c>
      <c r="M28" s="5" t="n">
        <v>2048</v>
      </c>
      <c r="N28" s="5" t="s">
        <v>193</v>
      </c>
      <c r="O28" s="5"/>
      <c r="P28" s="5" t="n">
        <f aca="false">IF(M28, M28-H28)</f>
        <v>40</v>
      </c>
      <c r="Q28" s="5"/>
      <c r="R28" s="5"/>
      <c r="S28" s="7" t="s">
        <v>194</v>
      </c>
      <c r="T28" s="5" t="s">
        <v>195</v>
      </c>
      <c r="U28" s="5" t="n">
        <v>1</v>
      </c>
      <c r="V28" s="5" t="n">
        <v>0</v>
      </c>
      <c r="W28" s="5" t="n">
        <v>1</v>
      </c>
      <c r="X28" s="5" t="n">
        <v>0</v>
      </c>
      <c r="Y28" s="5" t="s">
        <v>196</v>
      </c>
      <c r="Z28" s="5" t="n">
        <v>0</v>
      </c>
      <c r="AA28" s="5" t="n">
        <v>1</v>
      </c>
      <c r="AB28" s="5" t="n">
        <v>1</v>
      </c>
      <c r="AC28" s="5" t="n">
        <v>0</v>
      </c>
      <c r="AD28" s="5" t="n">
        <v>0</v>
      </c>
      <c r="AE28" s="5" t="n">
        <v>0</v>
      </c>
      <c r="AF28" s="5" t="n">
        <v>0</v>
      </c>
      <c r="AG28" s="5" t="n">
        <v>0</v>
      </c>
      <c r="AH28" s="5" t="s">
        <v>197</v>
      </c>
      <c r="AK28" s="5"/>
    </row>
    <row r="29" customFormat="false" ht="56" hidden="false" customHeight="false" outlineLevel="0" collapsed="false">
      <c r="A29" s="5" t="s">
        <v>198</v>
      </c>
      <c r="C29" s="5" t="s">
        <v>199</v>
      </c>
      <c r="D29" s="5" t="s">
        <v>101</v>
      </c>
      <c r="E29" s="5" t="n">
        <v>2</v>
      </c>
      <c r="G29" s="5" t="s">
        <v>200</v>
      </c>
      <c r="H29" s="5" t="n">
        <v>2002</v>
      </c>
      <c r="I29" s="5" t="s">
        <v>201</v>
      </c>
      <c r="J29" s="5"/>
      <c r="K29" s="5"/>
      <c r="L29" s="5" t="n">
        <v>2009</v>
      </c>
      <c r="M29" s="5"/>
      <c r="N29" s="5" t="s">
        <v>202</v>
      </c>
      <c r="O29" s="5" t="n">
        <v>62</v>
      </c>
      <c r="P29" s="5" t="n">
        <f aca="false">IF(M29, M29-H29)</f>
        <v>0</v>
      </c>
      <c r="Q29" s="5" t="n">
        <v>2028</v>
      </c>
      <c r="R29" s="5" t="n">
        <f aca="false">FALSE()</f>
        <v>0</v>
      </c>
      <c r="S29" s="7" t="s">
        <v>203</v>
      </c>
      <c r="T29" s="5" t="s">
        <v>18</v>
      </c>
      <c r="U29" s="5" t="n">
        <v>1</v>
      </c>
      <c r="V29" s="5" t="n">
        <v>0</v>
      </c>
      <c r="W29" s="5" t="n">
        <v>0</v>
      </c>
      <c r="X29" s="5" t="n">
        <v>0</v>
      </c>
      <c r="Y29" s="5" t="s">
        <v>29</v>
      </c>
      <c r="Z29" s="5" t="n">
        <v>0</v>
      </c>
      <c r="AA29" s="5" t="n">
        <v>0</v>
      </c>
      <c r="AB29" s="5" t="n">
        <v>0</v>
      </c>
      <c r="AC29" s="5" t="n">
        <v>0</v>
      </c>
      <c r="AD29" s="5" t="n">
        <v>0</v>
      </c>
      <c r="AE29" s="5" t="n">
        <v>0</v>
      </c>
      <c r="AF29" s="5" t="n">
        <v>1</v>
      </c>
      <c r="AG29" s="5" t="n">
        <v>0</v>
      </c>
      <c r="AH29" s="5" t="s">
        <v>45</v>
      </c>
      <c r="AK29" s="5"/>
    </row>
    <row r="30" customFormat="false" ht="97.5" hidden="false" customHeight="true" outlineLevel="0" collapsed="false">
      <c r="A30" s="0" t="s">
        <v>204</v>
      </c>
      <c r="C30" s="0" t="s">
        <v>106</v>
      </c>
      <c r="D30" s="0" t="s">
        <v>48</v>
      </c>
      <c r="H30" s="0" t="n">
        <v>2012</v>
      </c>
      <c r="L30" s="0" t="n">
        <v>2035</v>
      </c>
      <c r="M30" s="0" t="n">
        <v>2035</v>
      </c>
      <c r="N30" s="0" t="s">
        <v>205</v>
      </c>
      <c r="P30" s="5" t="n">
        <f aca="false">IF(M30, M30-H30)</f>
        <v>23</v>
      </c>
      <c r="AK30" s="0" t="n">
        <v>1</v>
      </c>
    </row>
    <row r="31" customFormat="false" ht="42" hidden="false" customHeight="true" outlineLevel="0" collapsed="false">
      <c r="A31" s="5" t="s">
        <v>206</v>
      </c>
      <c r="C31" s="5" t="s">
        <v>38</v>
      </c>
      <c r="D31" s="5" t="s">
        <v>39</v>
      </c>
      <c r="E31" s="5" t="n">
        <v>2</v>
      </c>
      <c r="G31" s="5" t="s">
        <v>40</v>
      </c>
      <c r="H31" s="5" t="n">
        <v>2012</v>
      </c>
      <c r="I31" s="5" t="s">
        <v>207</v>
      </c>
      <c r="J31" s="5" t="n">
        <v>2200</v>
      </c>
      <c r="K31" s="5"/>
      <c r="L31" s="5" t="n">
        <v>2200</v>
      </c>
      <c r="M31" s="5" t="n">
        <v>2200</v>
      </c>
      <c r="N31" s="5" t="s">
        <v>208</v>
      </c>
      <c r="O31" s="5"/>
      <c r="P31" s="5" t="n">
        <f aca="false">IF(M31, M31-H31)</f>
        <v>188</v>
      </c>
      <c r="Q31" s="5"/>
      <c r="R31" s="5" t="n">
        <f aca="false">FALSE()</f>
        <v>0</v>
      </c>
      <c r="S31" s="7" t="s">
        <v>209</v>
      </c>
      <c r="T31" s="5" t="s">
        <v>18</v>
      </c>
      <c r="U31" s="5" t="n">
        <v>1</v>
      </c>
      <c r="V31" s="5" t="n">
        <v>0</v>
      </c>
      <c r="W31" s="5" t="n">
        <v>0</v>
      </c>
      <c r="X31" s="5" t="n">
        <v>0</v>
      </c>
      <c r="Y31" s="5" t="s">
        <v>44</v>
      </c>
      <c r="Z31" s="5" t="n">
        <v>0</v>
      </c>
      <c r="AA31" s="5" t="n">
        <v>0</v>
      </c>
      <c r="AB31" s="5" t="n">
        <v>0</v>
      </c>
      <c r="AC31" s="5" t="n">
        <v>0</v>
      </c>
      <c r="AD31" s="5" t="n">
        <v>1</v>
      </c>
      <c r="AE31" s="5" t="n">
        <v>0</v>
      </c>
      <c r="AF31" s="5" t="n">
        <v>0</v>
      </c>
      <c r="AG31" s="5" t="n">
        <v>0</v>
      </c>
      <c r="AH31" s="5" t="s">
        <v>45</v>
      </c>
      <c r="AK31" s="5" t="n">
        <v>1</v>
      </c>
    </row>
    <row r="32" customFormat="false" ht="56" hidden="false" customHeight="false" outlineLevel="0" collapsed="false">
      <c r="A32" s="5" t="s">
        <v>210</v>
      </c>
      <c r="C32" s="5" t="s">
        <v>199</v>
      </c>
      <c r="D32" s="5" t="s">
        <v>48</v>
      </c>
      <c r="E32" s="5" t="n">
        <v>2</v>
      </c>
      <c r="G32" s="5" t="s">
        <v>200</v>
      </c>
      <c r="H32" s="5" t="n">
        <v>2002</v>
      </c>
      <c r="I32" s="5" t="s">
        <v>211</v>
      </c>
      <c r="J32" s="5" t="n">
        <v>2029</v>
      </c>
      <c r="K32" s="5"/>
      <c r="L32" s="5"/>
      <c r="M32" s="5" t="n">
        <v>2029</v>
      </c>
      <c r="N32" s="5" t="s">
        <v>212</v>
      </c>
      <c r="O32" s="5" t="n">
        <v>62</v>
      </c>
      <c r="P32" s="5" t="n">
        <f aca="false">IF(M32, M32-H32)</f>
        <v>27</v>
      </c>
      <c r="Q32" s="5" t="n">
        <v>2028</v>
      </c>
      <c r="R32" s="5" t="n">
        <f aca="false">FALSE()</f>
        <v>0</v>
      </c>
      <c r="S32" s="7" t="s">
        <v>203</v>
      </c>
      <c r="T32" s="5" t="s">
        <v>18</v>
      </c>
      <c r="U32" s="5" t="n">
        <v>1</v>
      </c>
      <c r="V32" s="5" t="n">
        <v>0</v>
      </c>
      <c r="W32" s="5" t="n">
        <v>0</v>
      </c>
      <c r="X32" s="5" t="n">
        <v>0</v>
      </c>
      <c r="Y32" s="5" t="s">
        <v>29</v>
      </c>
      <c r="Z32" s="5" t="n">
        <v>0</v>
      </c>
      <c r="AA32" s="5" t="n">
        <v>0</v>
      </c>
      <c r="AB32" s="5" t="n">
        <v>0</v>
      </c>
      <c r="AC32" s="5" t="n">
        <v>0</v>
      </c>
      <c r="AD32" s="5" t="n">
        <v>0</v>
      </c>
      <c r="AE32" s="5" t="n">
        <v>0</v>
      </c>
      <c r="AF32" s="5" t="n">
        <v>1</v>
      </c>
      <c r="AG32" s="5" t="n">
        <v>0</v>
      </c>
      <c r="AH32" s="5" t="s">
        <v>45</v>
      </c>
      <c r="AK32" s="5"/>
    </row>
    <row r="33" customFormat="false" ht="42" hidden="false" customHeight="true" outlineLevel="0" collapsed="false">
      <c r="A33" s="0" t="s">
        <v>213</v>
      </c>
      <c r="C33" s="0" t="s">
        <v>214</v>
      </c>
      <c r="D33" s="0" t="s">
        <v>39</v>
      </c>
      <c r="H33" s="0" t="n">
        <v>2012</v>
      </c>
      <c r="L33" s="0" t="n">
        <v>2062</v>
      </c>
      <c r="M33" s="0" t="n">
        <v>2062</v>
      </c>
      <c r="N33" s="0" t="s">
        <v>215</v>
      </c>
      <c r="P33" s="5" t="n">
        <f aca="false">IF(M33, M33-H33)</f>
        <v>50</v>
      </c>
      <c r="S33" s="0" t="s">
        <v>216</v>
      </c>
      <c r="AK33" s="0" t="n">
        <v>1</v>
      </c>
    </row>
    <row r="34" customFormat="false" ht="13.5" hidden="false" customHeight="true" outlineLevel="0" collapsed="false">
      <c r="A34" s="5" t="s">
        <v>217</v>
      </c>
      <c r="C34" s="5" t="s">
        <v>218</v>
      </c>
      <c r="D34" s="5" t="s">
        <v>39</v>
      </c>
      <c r="E34" s="5" t="n">
        <v>2</v>
      </c>
      <c r="G34" s="5" t="s">
        <v>40</v>
      </c>
      <c r="H34" s="5" t="n">
        <v>2011</v>
      </c>
      <c r="I34" s="5" t="s">
        <v>219</v>
      </c>
      <c r="J34" s="5" t="n">
        <v>2062</v>
      </c>
      <c r="K34" s="5"/>
      <c r="L34" s="5" t="n">
        <v>2062</v>
      </c>
      <c r="M34" s="5" t="n">
        <v>2062</v>
      </c>
      <c r="N34" s="5" t="s">
        <v>220</v>
      </c>
      <c r="O34" s="5" t="n">
        <v>45</v>
      </c>
      <c r="P34" s="5" t="n">
        <f aca="false">IF(M34, M34-H34)</f>
        <v>51</v>
      </c>
      <c r="Q34" s="5" t="n">
        <v>2046</v>
      </c>
      <c r="R34" s="5" t="n">
        <f aca="false">FALSE()</f>
        <v>0</v>
      </c>
      <c r="S34" s="7"/>
      <c r="T34" s="5" t="s">
        <v>18</v>
      </c>
      <c r="U34" s="5" t="n">
        <v>1</v>
      </c>
      <c r="V34" s="5" t="n">
        <v>0</v>
      </c>
      <c r="W34" s="5" t="n">
        <v>0</v>
      </c>
      <c r="X34" s="5" t="n">
        <v>0</v>
      </c>
      <c r="Y34" s="5" t="s">
        <v>44</v>
      </c>
      <c r="Z34" s="5" t="n">
        <v>0</v>
      </c>
      <c r="AA34" s="5" t="n">
        <v>0</v>
      </c>
      <c r="AB34" s="5" t="n">
        <v>0</v>
      </c>
      <c r="AC34" s="5" t="n">
        <v>0</v>
      </c>
      <c r="AD34" s="5" t="n">
        <v>1</v>
      </c>
      <c r="AE34" s="5" t="n">
        <v>0</v>
      </c>
      <c r="AF34" s="5" t="n">
        <v>0</v>
      </c>
      <c r="AG34" s="5" t="n">
        <v>0</v>
      </c>
      <c r="AH34" s="5" t="s">
        <v>45</v>
      </c>
      <c r="AK34" s="5" t="n">
        <v>1</v>
      </c>
    </row>
    <row r="35" customFormat="false" ht="13.5" hidden="false" customHeight="true" outlineLevel="0" collapsed="false">
      <c r="A35" s="5" t="s">
        <v>221</v>
      </c>
      <c r="C35" s="5" t="s">
        <v>38</v>
      </c>
      <c r="D35" s="5" t="s">
        <v>54</v>
      </c>
      <c r="E35" s="5" t="n">
        <v>2</v>
      </c>
      <c r="G35" s="5" t="s">
        <v>40</v>
      </c>
      <c r="H35" s="5" t="n">
        <v>2012</v>
      </c>
      <c r="I35" s="5" t="s">
        <v>222</v>
      </c>
      <c r="J35" s="5" t="n">
        <v>2020</v>
      </c>
      <c r="K35" s="5"/>
      <c r="L35" s="5" t="n">
        <v>2020</v>
      </c>
      <c r="M35" s="5" t="n">
        <v>2020</v>
      </c>
      <c r="N35" s="5" t="s">
        <v>223</v>
      </c>
      <c r="O35" s="5"/>
      <c r="P35" s="5" t="n">
        <f aca="false">IF(M35, M35-H35)</f>
        <v>8</v>
      </c>
      <c r="Q35" s="5"/>
      <c r="R35" s="5"/>
      <c r="S35" s="7"/>
      <c r="T35" s="5" t="s">
        <v>18</v>
      </c>
      <c r="U35" s="5" t="n">
        <v>1</v>
      </c>
      <c r="V35" s="5" t="n">
        <v>0</v>
      </c>
      <c r="W35" s="5" t="n">
        <v>0</v>
      </c>
      <c r="X35" s="5" t="n">
        <v>0</v>
      </c>
      <c r="Y35" s="5" t="s">
        <v>162</v>
      </c>
      <c r="Z35" s="5" t="n">
        <v>0</v>
      </c>
      <c r="AA35" s="5" t="n">
        <v>0</v>
      </c>
      <c r="AB35" s="5" t="n">
        <v>0</v>
      </c>
      <c r="AC35" s="5" t="n">
        <v>0</v>
      </c>
      <c r="AD35" s="5" t="n">
        <v>1</v>
      </c>
      <c r="AE35" s="5" t="n">
        <v>0</v>
      </c>
      <c r="AF35" s="5" t="n">
        <v>0</v>
      </c>
      <c r="AG35" s="5" t="n">
        <v>0</v>
      </c>
      <c r="AH35" s="5" t="s">
        <v>45</v>
      </c>
      <c r="AK35" s="5" t="n">
        <v>1</v>
      </c>
    </row>
    <row r="36" customFormat="false" ht="13.5" hidden="false" customHeight="true" outlineLevel="0" collapsed="false">
      <c r="A36" s="0" t="s">
        <v>224</v>
      </c>
      <c r="C36" s="0" t="s">
        <v>38</v>
      </c>
      <c r="D36" s="0" t="s">
        <v>39</v>
      </c>
      <c r="H36" s="0" t="n">
        <v>2012</v>
      </c>
      <c r="L36" s="0" t="n">
        <v>2112</v>
      </c>
      <c r="M36" s="0" t="n">
        <v>2112</v>
      </c>
      <c r="N36" s="0" t="s">
        <v>225</v>
      </c>
      <c r="P36" s="5" t="n">
        <f aca="false">IF(M36, M36-H36)</f>
        <v>100</v>
      </c>
      <c r="S36" s="12" t="s">
        <v>226</v>
      </c>
      <c r="AK36" s="0" t="n">
        <v>1</v>
      </c>
    </row>
    <row r="37" customFormat="false" ht="42" hidden="false" customHeight="true" outlineLevel="0" collapsed="false">
      <c r="A37" s="5" t="s">
        <v>227</v>
      </c>
      <c r="C37" s="5" t="s">
        <v>228</v>
      </c>
      <c r="D37" s="5" t="s">
        <v>39</v>
      </c>
      <c r="E37" s="5" t="n">
        <v>0</v>
      </c>
      <c r="G37" s="5" t="s">
        <v>172</v>
      </c>
      <c r="H37" s="5" t="n">
        <v>2007</v>
      </c>
      <c r="I37" s="5" t="s">
        <v>229</v>
      </c>
      <c r="J37" s="5" t="n">
        <v>2053</v>
      </c>
      <c r="K37" s="5"/>
      <c r="L37" s="5"/>
      <c r="M37" s="5" t="n">
        <v>2100</v>
      </c>
      <c r="N37" s="5" t="s">
        <v>230</v>
      </c>
      <c r="O37" s="5"/>
      <c r="P37" s="5" t="n">
        <f aca="false">IF(M37, M37-H37)</f>
        <v>93</v>
      </c>
      <c r="Q37" s="5"/>
      <c r="R37" s="5"/>
      <c r="S37" s="7" t="s">
        <v>231</v>
      </c>
      <c r="T37" s="5" t="s">
        <v>232</v>
      </c>
      <c r="U37" s="5" t="n">
        <v>1</v>
      </c>
      <c r="V37" s="5" t="n">
        <v>0</v>
      </c>
      <c r="W37" s="5" t="n">
        <v>0</v>
      </c>
      <c r="X37" s="5" t="n">
        <v>1</v>
      </c>
      <c r="Y37" s="5" t="s">
        <v>27</v>
      </c>
      <c r="Z37" s="5" t="n">
        <v>0</v>
      </c>
      <c r="AA37" s="5" t="n">
        <v>0</v>
      </c>
      <c r="AB37" s="5" t="n">
        <v>0</v>
      </c>
      <c r="AC37" s="5" t="n">
        <v>0</v>
      </c>
      <c r="AD37" s="5" t="n">
        <v>1</v>
      </c>
      <c r="AE37" s="5" t="n">
        <v>0</v>
      </c>
      <c r="AF37" s="5" t="n">
        <v>0</v>
      </c>
      <c r="AG37" s="5" t="n">
        <v>0</v>
      </c>
      <c r="AH37" s="5" t="s">
        <v>45</v>
      </c>
      <c r="AK37" s="5"/>
    </row>
    <row r="38" customFormat="false" ht="182" hidden="false" customHeight="false" outlineLevel="0" collapsed="false">
      <c r="A38" s="5" t="s">
        <v>233</v>
      </c>
      <c r="C38" s="5" t="s">
        <v>234</v>
      </c>
      <c r="D38" s="5" t="s">
        <v>39</v>
      </c>
      <c r="E38" s="5" t="n">
        <v>2</v>
      </c>
      <c r="G38" s="5" t="s">
        <v>172</v>
      </c>
      <c r="H38" s="5" t="n">
        <v>1970</v>
      </c>
      <c r="I38" s="5" t="s">
        <v>235</v>
      </c>
      <c r="J38" s="5" t="n">
        <v>1993</v>
      </c>
      <c r="K38" s="5"/>
      <c r="L38" s="5" t="n">
        <v>1976</v>
      </c>
      <c r="M38" s="5" t="n">
        <v>1976</v>
      </c>
      <c r="N38" s="5" t="s">
        <v>236</v>
      </c>
      <c r="O38" s="5" t="n">
        <v>47</v>
      </c>
      <c r="P38" s="5" t="n">
        <f aca="false">IF(M38, M38-H38)</f>
        <v>6</v>
      </c>
      <c r="Q38" s="5" t="n">
        <v>2003</v>
      </c>
      <c r="R38" s="5" t="n">
        <f aca="false">TRUE()</f>
        <v>1</v>
      </c>
      <c r="S38" s="7" t="s">
        <v>237</v>
      </c>
      <c r="T38" s="5" t="s">
        <v>238</v>
      </c>
      <c r="U38" s="5" t="n">
        <v>1</v>
      </c>
      <c r="V38" s="5" t="n">
        <v>1</v>
      </c>
      <c r="W38" s="5" t="n">
        <v>0</v>
      </c>
      <c r="X38" s="5" t="n">
        <v>0</v>
      </c>
      <c r="Y38" s="5" t="s">
        <v>239</v>
      </c>
      <c r="Z38" s="5" t="n">
        <v>0</v>
      </c>
      <c r="AA38" s="5" t="n">
        <v>0</v>
      </c>
      <c r="AB38" s="5" t="n">
        <v>1</v>
      </c>
      <c r="AC38" s="5" t="n">
        <v>1</v>
      </c>
      <c r="AD38" s="5" t="n">
        <v>1</v>
      </c>
      <c r="AE38" s="5" t="n">
        <v>0</v>
      </c>
      <c r="AF38" s="5" t="n">
        <v>0</v>
      </c>
      <c r="AG38" s="5" t="n">
        <v>0</v>
      </c>
      <c r="AH38" s="5" t="s">
        <v>45</v>
      </c>
      <c r="AK38" s="5"/>
    </row>
    <row r="39" customFormat="false" ht="13.5" hidden="false" customHeight="true" outlineLevel="0" collapsed="false">
      <c r="A39" s="5" t="s">
        <v>240</v>
      </c>
      <c r="C39" s="5" t="s">
        <v>241</v>
      </c>
      <c r="D39" s="5" t="s">
        <v>39</v>
      </c>
      <c r="E39" s="5" t="n">
        <v>1</v>
      </c>
      <c r="G39" s="5" t="s">
        <v>55</v>
      </c>
      <c r="H39" s="5" t="n">
        <v>1967</v>
      </c>
      <c r="I39" s="5" t="s">
        <v>242</v>
      </c>
      <c r="J39" s="5" t="n">
        <v>1997</v>
      </c>
      <c r="K39" s="5"/>
      <c r="L39" s="5"/>
      <c r="M39" s="5" t="n">
        <v>1992</v>
      </c>
      <c r="N39" s="5" t="s">
        <v>243</v>
      </c>
      <c r="O39" s="5" t="n">
        <v>40</v>
      </c>
      <c r="P39" s="5" t="n">
        <f aca="false">IF(M39, M39-H39)</f>
        <v>25</v>
      </c>
      <c r="Q39" s="5" t="n">
        <v>2007</v>
      </c>
      <c r="R39" s="5" t="n">
        <f aca="false">TRUE()</f>
        <v>1</v>
      </c>
      <c r="S39" s="7" t="s">
        <v>244</v>
      </c>
      <c r="T39" s="5" t="s">
        <v>18</v>
      </c>
      <c r="U39" s="5" t="n">
        <v>1</v>
      </c>
      <c r="V39" s="5" t="n">
        <v>0</v>
      </c>
      <c r="W39" s="5" t="n">
        <v>0</v>
      </c>
      <c r="X39" s="5" t="n">
        <v>0</v>
      </c>
      <c r="Y39" s="5" t="s">
        <v>27</v>
      </c>
      <c r="Z39" s="5" t="n">
        <v>0</v>
      </c>
      <c r="AA39" s="5" t="n">
        <v>0</v>
      </c>
      <c r="AB39" s="5" t="n">
        <v>0</v>
      </c>
      <c r="AC39" s="5" t="n">
        <v>0</v>
      </c>
      <c r="AD39" s="5" t="n">
        <v>1</v>
      </c>
      <c r="AE39" s="5" t="n">
        <v>0</v>
      </c>
      <c r="AF39" s="5" t="n">
        <v>0</v>
      </c>
      <c r="AG39" s="5" t="n">
        <v>0</v>
      </c>
      <c r="AH39" s="5" t="s">
        <v>60</v>
      </c>
      <c r="AK39" s="5"/>
    </row>
    <row r="40" customFormat="false" ht="42" hidden="false" customHeight="true" outlineLevel="0" collapsed="false">
      <c r="A40" s="5" t="s">
        <v>245</v>
      </c>
      <c r="C40" s="5" t="s">
        <v>246</v>
      </c>
      <c r="D40" s="5" t="s">
        <v>39</v>
      </c>
      <c r="E40" s="5" t="n">
        <v>2</v>
      </c>
      <c r="G40" s="5" t="s">
        <v>247</v>
      </c>
      <c r="H40" s="5" t="n">
        <v>1977</v>
      </c>
      <c r="I40" s="5" t="n">
        <v>1987</v>
      </c>
      <c r="J40" s="5" t="n">
        <v>1987</v>
      </c>
      <c r="K40" s="5"/>
      <c r="L40" s="5" t="n">
        <v>1987</v>
      </c>
      <c r="M40" s="5" t="n">
        <v>1987</v>
      </c>
      <c r="N40" s="5" t="s">
        <v>248</v>
      </c>
      <c r="O40" s="5" t="n">
        <v>29</v>
      </c>
      <c r="P40" s="5" t="n">
        <f aca="false">IF(M40, M40-H40)</f>
        <v>10</v>
      </c>
      <c r="Q40" s="5" t="n">
        <v>2028</v>
      </c>
      <c r="R40" s="5" t="n">
        <f aca="false">TRUE()</f>
        <v>1</v>
      </c>
      <c r="S40" s="7" t="s">
        <v>249</v>
      </c>
      <c r="T40" s="5" t="s">
        <v>250</v>
      </c>
      <c r="U40" s="5" t="n">
        <v>1</v>
      </c>
      <c r="V40" s="5" t="n">
        <v>0</v>
      </c>
      <c r="W40" s="5" t="n">
        <v>1</v>
      </c>
      <c r="X40" s="5" t="n">
        <v>0</v>
      </c>
      <c r="Y40" s="5" t="s">
        <v>251</v>
      </c>
      <c r="Z40" s="5" t="n">
        <v>0</v>
      </c>
      <c r="AA40" s="5" t="n">
        <v>0</v>
      </c>
      <c r="AB40" s="5" t="n">
        <v>1</v>
      </c>
      <c r="AC40" s="5" t="n">
        <v>0</v>
      </c>
      <c r="AD40" s="5" t="n">
        <v>0</v>
      </c>
      <c r="AE40" s="5" t="n">
        <v>0</v>
      </c>
      <c r="AF40" s="5" t="n">
        <v>0</v>
      </c>
      <c r="AG40" s="5" t="n">
        <v>0</v>
      </c>
      <c r="AH40" s="5" t="s">
        <v>45</v>
      </c>
      <c r="AK40" s="5"/>
    </row>
    <row r="41" customFormat="false" ht="126" hidden="false" customHeight="false" outlineLevel="0" collapsed="false">
      <c r="A41" s="5" t="s">
        <v>245</v>
      </c>
      <c r="C41" s="5" t="s">
        <v>252</v>
      </c>
      <c r="D41" s="5" t="s">
        <v>39</v>
      </c>
      <c r="E41" s="5" t="n">
        <v>2</v>
      </c>
      <c r="G41" s="5" t="s">
        <v>55</v>
      </c>
      <c r="H41" s="5" t="n">
        <v>1988</v>
      </c>
      <c r="I41" s="5" t="s">
        <v>253</v>
      </c>
      <c r="J41" s="5" t="n">
        <v>2010</v>
      </c>
      <c r="K41" s="5"/>
      <c r="L41" s="5" t="n">
        <v>2028</v>
      </c>
      <c r="M41" s="5" t="n">
        <v>2028</v>
      </c>
      <c r="N41" s="5" t="s">
        <v>254</v>
      </c>
      <c r="O41" s="5" t="n">
        <v>42</v>
      </c>
      <c r="P41" s="5" t="n">
        <f aca="false">IF(M41, M41-H41)</f>
        <v>40</v>
      </c>
      <c r="Q41" s="5" t="n">
        <v>2028</v>
      </c>
      <c r="R41" s="5" t="n">
        <f aca="false">TRUE()</f>
        <v>1</v>
      </c>
      <c r="S41" s="7" t="s">
        <v>255</v>
      </c>
      <c r="T41" s="5" t="s">
        <v>256</v>
      </c>
      <c r="U41" s="5" t="n">
        <v>1</v>
      </c>
      <c r="V41" s="5" t="n">
        <v>1</v>
      </c>
      <c r="W41" s="5" t="n">
        <v>0</v>
      </c>
      <c r="X41" s="5" t="n">
        <v>1</v>
      </c>
      <c r="Y41" s="5" t="s">
        <v>257</v>
      </c>
      <c r="Z41" s="5" t="n">
        <v>0</v>
      </c>
      <c r="AA41" s="5" t="n">
        <v>1</v>
      </c>
      <c r="AB41" s="5" t="n">
        <v>0</v>
      </c>
      <c r="AC41" s="5" t="n">
        <v>0</v>
      </c>
      <c r="AD41" s="5" t="n">
        <v>1</v>
      </c>
      <c r="AE41" s="5" t="n">
        <v>0</v>
      </c>
      <c r="AF41" s="5" t="n">
        <v>0</v>
      </c>
      <c r="AG41" s="5" t="n">
        <v>0</v>
      </c>
      <c r="AH41" s="5" t="s">
        <v>45</v>
      </c>
      <c r="AK41" s="5"/>
    </row>
    <row r="42" customFormat="false" ht="13.5" hidden="false" customHeight="true" outlineLevel="0" collapsed="false">
      <c r="A42" s="5" t="s">
        <v>245</v>
      </c>
      <c r="C42" s="5" t="s">
        <v>258</v>
      </c>
      <c r="D42" s="5" t="s">
        <v>39</v>
      </c>
      <c r="E42" s="5"/>
      <c r="G42" s="5"/>
      <c r="H42" s="5" t="n">
        <v>1998</v>
      </c>
      <c r="I42" s="5"/>
      <c r="J42" s="5"/>
      <c r="K42" s="5"/>
      <c r="L42" s="5" t="n">
        <v>2028</v>
      </c>
      <c r="M42" s="5" t="n">
        <v>2038</v>
      </c>
      <c r="N42" s="5" t="s">
        <v>259</v>
      </c>
      <c r="O42" s="5"/>
      <c r="P42" s="5" t="n">
        <f aca="false">IF(M42, M42-H42)</f>
        <v>40</v>
      </c>
      <c r="Q42" s="5"/>
      <c r="R42" s="5"/>
      <c r="S42" s="7" t="s">
        <v>260</v>
      </c>
      <c r="T42" s="5"/>
      <c r="U42" s="5"/>
      <c r="V42" s="5"/>
      <c r="W42" s="5"/>
      <c r="X42" s="5"/>
      <c r="Y42" s="5"/>
      <c r="Z42" s="5"/>
      <c r="AA42" s="5"/>
      <c r="AB42" s="5"/>
      <c r="AC42" s="5"/>
      <c r="AD42" s="5"/>
      <c r="AE42" s="5"/>
      <c r="AF42" s="5"/>
      <c r="AG42" s="5"/>
      <c r="AH42" s="5"/>
      <c r="AK42" s="5"/>
    </row>
    <row r="43" customFormat="false" ht="13.5" hidden="false" customHeight="true" outlineLevel="0" collapsed="false">
      <c r="A43" s="5" t="s">
        <v>261</v>
      </c>
      <c r="C43" s="5" t="s">
        <v>68</v>
      </c>
      <c r="D43" s="5" t="s">
        <v>48</v>
      </c>
      <c r="E43" s="5" t="n">
        <v>0</v>
      </c>
      <c r="G43" s="5" t="s">
        <v>69</v>
      </c>
      <c r="H43" s="5" t="n">
        <v>1995</v>
      </c>
      <c r="I43" s="5" t="s">
        <v>262</v>
      </c>
      <c r="J43" s="5" t="n">
        <v>2095</v>
      </c>
      <c r="K43" s="5"/>
      <c r="L43" s="5" t="n">
        <v>2040</v>
      </c>
      <c r="M43" s="5" t="n">
        <v>2150</v>
      </c>
      <c r="N43" s="5" t="s">
        <v>263</v>
      </c>
      <c r="O43" s="5" t="n">
        <v>31</v>
      </c>
      <c r="P43" s="5" t="n">
        <f aca="false">IF(M43, M43-H43)</f>
        <v>155</v>
      </c>
      <c r="Q43" s="5" t="n">
        <v>2044</v>
      </c>
      <c r="R43" s="5" t="n">
        <f aca="false">FALSE()</f>
        <v>0</v>
      </c>
      <c r="S43" s="7" t="s">
        <v>264</v>
      </c>
      <c r="T43" s="5" t="s">
        <v>18</v>
      </c>
      <c r="U43" s="5" t="n">
        <v>1</v>
      </c>
      <c r="V43" s="5" t="n">
        <v>0</v>
      </c>
      <c r="W43" s="5" t="n">
        <v>0</v>
      </c>
      <c r="X43" s="5" t="n">
        <v>0</v>
      </c>
      <c r="Y43" s="5" t="s">
        <v>265</v>
      </c>
      <c r="Z43" s="5" t="n">
        <v>0</v>
      </c>
      <c r="AA43" s="5" t="n">
        <v>0</v>
      </c>
      <c r="AB43" s="5" t="n">
        <v>0</v>
      </c>
      <c r="AC43" s="5" t="n">
        <v>0</v>
      </c>
      <c r="AD43" s="5" t="n">
        <v>0</v>
      </c>
      <c r="AE43" s="5" t="n">
        <v>1</v>
      </c>
      <c r="AF43" s="5" t="n">
        <v>0</v>
      </c>
      <c r="AG43" s="5" t="n">
        <v>0</v>
      </c>
      <c r="AH43" s="5" t="s">
        <v>60</v>
      </c>
      <c r="AK43" s="5"/>
    </row>
    <row r="44" customFormat="false" ht="14" hidden="false" customHeight="false" outlineLevel="0" collapsed="false">
      <c r="A44" s="5" t="s">
        <v>266</v>
      </c>
      <c r="C44" s="5" t="s">
        <v>267</v>
      </c>
      <c r="D44" s="5" t="s">
        <v>39</v>
      </c>
      <c r="E44" s="5" t="n">
        <v>2</v>
      </c>
      <c r="G44" s="5" t="s">
        <v>40</v>
      </c>
      <c r="H44" s="5" t="n">
        <v>2012</v>
      </c>
      <c r="I44" s="5" t="s">
        <v>268</v>
      </c>
      <c r="J44" s="5" t="n">
        <v>2050</v>
      </c>
      <c r="K44" s="5"/>
      <c r="L44" s="5" t="n">
        <v>2050</v>
      </c>
      <c r="M44" s="5" t="n">
        <v>2050</v>
      </c>
      <c r="N44" s="5" t="s">
        <v>269</v>
      </c>
      <c r="O44" s="5"/>
      <c r="P44" s="5" t="n">
        <f aca="false">IF(M44, M44-H44)</f>
        <v>38</v>
      </c>
      <c r="Q44" s="5"/>
      <c r="R44" s="5"/>
      <c r="S44" s="7"/>
      <c r="T44" s="5" t="s">
        <v>18</v>
      </c>
      <c r="U44" s="5" t="n">
        <v>1</v>
      </c>
      <c r="V44" s="5" t="n">
        <v>0</v>
      </c>
      <c r="W44" s="5" t="n">
        <v>0</v>
      </c>
      <c r="X44" s="5" t="n">
        <v>0</v>
      </c>
      <c r="Y44" s="5" t="s">
        <v>270</v>
      </c>
      <c r="Z44" s="5" t="n">
        <v>0</v>
      </c>
      <c r="AA44" s="5" t="n">
        <v>0</v>
      </c>
      <c r="AB44" s="5" t="n">
        <v>0</v>
      </c>
      <c r="AC44" s="5" t="n">
        <v>0</v>
      </c>
      <c r="AD44" s="5" t="n">
        <v>1</v>
      </c>
      <c r="AE44" s="5" t="n">
        <v>0</v>
      </c>
      <c r="AF44" s="5" t="n">
        <v>0</v>
      </c>
      <c r="AG44" s="5" t="n">
        <v>0</v>
      </c>
      <c r="AH44" s="5" t="s">
        <v>45</v>
      </c>
      <c r="AK44" s="5" t="n">
        <v>1</v>
      </c>
    </row>
    <row r="45" customFormat="false" ht="84" hidden="false" customHeight="true" outlineLevel="0" collapsed="false">
      <c r="A45" s="5" t="s">
        <v>271</v>
      </c>
      <c r="C45" s="5" t="s">
        <v>38</v>
      </c>
      <c r="D45" s="5" t="s">
        <v>54</v>
      </c>
      <c r="E45" s="5" t="n">
        <v>2</v>
      </c>
      <c r="G45" s="5" t="s">
        <v>40</v>
      </c>
      <c r="H45" s="5" t="n">
        <v>2012</v>
      </c>
      <c r="I45" s="5" t="s">
        <v>272</v>
      </c>
      <c r="J45" s="5" t="n">
        <v>2032</v>
      </c>
      <c r="K45" s="5"/>
      <c r="L45" s="5" t="n">
        <v>2032</v>
      </c>
      <c r="M45" s="5" t="n">
        <v>2032</v>
      </c>
      <c r="N45" s="5" t="s">
        <v>273</v>
      </c>
      <c r="O45" s="5"/>
      <c r="P45" s="5" t="n">
        <f aca="false">IF(M45, M45-H45)</f>
        <v>20</v>
      </c>
      <c r="Q45" s="5"/>
      <c r="R45" s="5"/>
      <c r="S45" s="7"/>
      <c r="T45" s="5" t="s">
        <v>18</v>
      </c>
      <c r="U45" s="5" t="n">
        <v>1</v>
      </c>
      <c r="V45" s="5" t="n">
        <v>0</v>
      </c>
      <c r="W45" s="5" t="n">
        <v>0</v>
      </c>
      <c r="X45" s="5" t="n">
        <v>0</v>
      </c>
      <c r="Y45" s="5" t="s">
        <v>162</v>
      </c>
      <c r="Z45" s="5" t="n">
        <v>0</v>
      </c>
      <c r="AA45" s="5" t="n">
        <v>0</v>
      </c>
      <c r="AB45" s="5" t="n">
        <v>0</v>
      </c>
      <c r="AC45" s="5" t="n">
        <v>0</v>
      </c>
      <c r="AD45" s="5" t="n">
        <v>1</v>
      </c>
      <c r="AE45" s="5" t="n">
        <v>0</v>
      </c>
      <c r="AF45" s="5" t="n">
        <v>0</v>
      </c>
      <c r="AG45" s="5" t="n">
        <v>0</v>
      </c>
      <c r="AH45" s="5" t="s">
        <v>45</v>
      </c>
      <c r="AK45" s="5" t="n">
        <v>1</v>
      </c>
    </row>
    <row r="46" customFormat="false" ht="14" hidden="false" customHeight="false" outlineLevel="0" collapsed="false">
      <c r="A46" s="5" t="s">
        <v>274</v>
      </c>
      <c r="C46" s="5" t="s">
        <v>38</v>
      </c>
      <c r="D46" s="5" t="s">
        <v>39</v>
      </c>
      <c r="E46" s="5" t="n">
        <v>2</v>
      </c>
      <c r="G46" s="5" t="s">
        <v>40</v>
      </c>
      <c r="H46" s="5" t="n">
        <v>2012</v>
      </c>
      <c r="I46" s="5" t="s">
        <v>275</v>
      </c>
      <c r="J46" s="5" t="n">
        <v>2030</v>
      </c>
      <c r="K46" s="5"/>
      <c r="L46" s="5" t="n">
        <v>2030</v>
      </c>
      <c r="M46" s="5" t="n">
        <v>2030</v>
      </c>
      <c r="N46" s="5" t="s">
        <v>161</v>
      </c>
      <c r="O46" s="5" t="n">
        <v>36</v>
      </c>
      <c r="P46" s="5" t="n">
        <f aca="false">IF(M46, M46-H46)</f>
        <v>18</v>
      </c>
      <c r="Q46" s="5" t="n">
        <v>2056</v>
      </c>
      <c r="R46" s="5" t="n">
        <f aca="false">TRUE()</f>
        <v>1</v>
      </c>
      <c r="S46" s="7"/>
      <c r="T46" s="5" t="s">
        <v>18</v>
      </c>
      <c r="U46" s="5" t="n">
        <v>1</v>
      </c>
      <c r="V46" s="5" t="n">
        <v>0</v>
      </c>
      <c r="W46" s="5" t="n">
        <v>0</v>
      </c>
      <c r="X46" s="5" t="n">
        <v>0</v>
      </c>
      <c r="Y46" s="5" t="s">
        <v>44</v>
      </c>
      <c r="Z46" s="5" t="n">
        <v>0</v>
      </c>
      <c r="AA46" s="5" t="n">
        <v>0</v>
      </c>
      <c r="AB46" s="5" t="n">
        <v>0</v>
      </c>
      <c r="AC46" s="5" t="n">
        <v>0</v>
      </c>
      <c r="AD46" s="5" t="n">
        <v>1</v>
      </c>
      <c r="AE46" s="5" t="n">
        <v>0</v>
      </c>
      <c r="AF46" s="5" t="n">
        <v>0</v>
      </c>
      <c r="AG46" s="5" t="n">
        <v>0</v>
      </c>
      <c r="AH46" s="5" t="s">
        <v>45</v>
      </c>
      <c r="AK46" s="5" t="n">
        <v>1</v>
      </c>
    </row>
    <row r="47" customFormat="false" ht="13.5" hidden="false" customHeight="true" outlineLevel="0" collapsed="false">
      <c r="A47" s="0" t="s">
        <v>276</v>
      </c>
      <c r="C47" s="0" t="s">
        <v>38</v>
      </c>
      <c r="D47" s="0" t="s">
        <v>39</v>
      </c>
      <c r="H47" s="0" t="n">
        <v>2012</v>
      </c>
      <c r="L47" s="0" t="n">
        <v>2312</v>
      </c>
      <c r="N47" s="0" t="s">
        <v>277</v>
      </c>
      <c r="P47" s="5" t="n">
        <f aca="false">IF(M47, M47-H47)</f>
        <v>0</v>
      </c>
      <c r="S47" s="12" t="s">
        <v>278</v>
      </c>
      <c r="AK47" s="0" t="n">
        <v>1</v>
      </c>
    </row>
    <row r="48" customFormat="false" ht="140" hidden="false" customHeight="false" outlineLevel="0" collapsed="false">
      <c r="A48" s="5" t="s">
        <v>279</v>
      </c>
      <c r="C48" s="5" t="s">
        <v>280</v>
      </c>
      <c r="D48" s="5" t="s">
        <v>48</v>
      </c>
      <c r="E48" s="5" t="n">
        <v>2</v>
      </c>
      <c r="G48" s="5" t="s">
        <v>281</v>
      </c>
      <c r="H48" s="5" t="n">
        <v>2007</v>
      </c>
      <c r="I48" s="5" t="s">
        <v>282</v>
      </c>
      <c r="J48" s="5" t="n">
        <v>2014</v>
      </c>
      <c r="K48" s="5"/>
      <c r="L48" s="5"/>
      <c r="M48" s="5" t="n">
        <v>2017</v>
      </c>
      <c r="N48" s="5" t="s">
        <v>283</v>
      </c>
      <c r="O48" s="5" t="n">
        <v>53</v>
      </c>
      <c r="P48" s="5" t="n">
        <f aca="false">IF(M48, M48-H48)</f>
        <v>10</v>
      </c>
      <c r="Q48" s="5" t="n">
        <v>2034</v>
      </c>
      <c r="R48" s="5" t="n">
        <f aca="false">TRUE()</f>
        <v>1</v>
      </c>
      <c r="S48" s="7" t="s">
        <v>284</v>
      </c>
      <c r="T48" s="5" t="s">
        <v>285</v>
      </c>
      <c r="U48" s="5" t="n">
        <v>1</v>
      </c>
      <c r="V48" s="5" t="n">
        <v>0</v>
      </c>
      <c r="W48" s="5" t="n">
        <v>0</v>
      </c>
      <c r="X48" s="5" t="n">
        <v>1</v>
      </c>
      <c r="Y48" s="5" t="s">
        <v>162</v>
      </c>
      <c r="Z48" s="5" t="n">
        <v>0</v>
      </c>
      <c r="AA48" s="5" t="n">
        <v>0</v>
      </c>
      <c r="AB48" s="5" t="n">
        <v>0</v>
      </c>
      <c r="AC48" s="5" t="n">
        <v>0</v>
      </c>
      <c r="AD48" s="5" t="n">
        <v>1</v>
      </c>
      <c r="AE48" s="5" t="n">
        <v>0</v>
      </c>
      <c r="AF48" s="5" t="n">
        <v>0</v>
      </c>
      <c r="AG48" s="5" t="n">
        <v>0</v>
      </c>
      <c r="AH48" s="5" t="s">
        <v>45</v>
      </c>
      <c r="AK48" s="5"/>
    </row>
    <row r="49" customFormat="false" ht="111.75" hidden="false" customHeight="true" outlineLevel="0" collapsed="false">
      <c r="A49" s="0" t="s">
        <v>286</v>
      </c>
      <c r="C49" s="0" t="s">
        <v>106</v>
      </c>
      <c r="D49" s="0" t="s">
        <v>54</v>
      </c>
      <c r="H49" s="0" t="n">
        <v>2012</v>
      </c>
      <c r="L49" s="0" t="n">
        <v>2035</v>
      </c>
      <c r="M49" s="0" t="n">
        <v>2035</v>
      </c>
      <c r="N49" s="0" t="s">
        <v>205</v>
      </c>
      <c r="P49" s="5" t="n">
        <f aca="false">IF(M49, M49-H49)</f>
        <v>23</v>
      </c>
      <c r="AK49" s="0" t="n">
        <v>1</v>
      </c>
    </row>
    <row r="50" customFormat="false" ht="408.75" hidden="false" customHeight="true" outlineLevel="0" collapsed="false">
      <c r="A50" s="5" t="s">
        <v>287</v>
      </c>
      <c r="C50" s="5" t="s">
        <v>139</v>
      </c>
      <c r="D50" s="5" t="s">
        <v>54</v>
      </c>
      <c r="E50" s="5" t="n">
        <v>2</v>
      </c>
      <c r="G50" s="5" t="s">
        <v>40</v>
      </c>
      <c r="H50" s="5" t="n">
        <v>2012</v>
      </c>
      <c r="I50" s="5" t="s">
        <v>288</v>
      </c>
      <c r="J50" s="5" t="n">
        <v>2052</v>
      </c>
      <c r="K50" s="5"/>
      <c r="L50" s="5" t="n">
        <v>2052</v>
      </c>
      <c r="M50" s="5" t="n">
        <v>2052</v>
      </c>
      <c r="N50" s="5" t="s">
        <v>289</v>
      </c>
      <c r="O50" s="5"/>
      <c r="P50" s="5" t="n">
        <f aca="false">IF(M50, M50-H50)</f>
        <v>40</v>
      </c>
      <c r="Q50" s="5"/>
      <c r="R50" s="5"/>
      <c r="S50" s="7"/>
      <c r="T50" s="5" t="s">
        <v>18</v>
      </c>
      <c r="U50" s="5" t="n">
        <v>1</v>
      </c>
      <c r="V50" s="5" t="n">
        <v>0</v>
      </c>
      <c r="W50" s="5" t="n">
        <v>0</v>
      </c>
      <c r="X50" s="5" t="n">
        <v>0</v>
      </c>
      <c r="Y50" s="5" t="s">
        <v>290</v>
      </c>
      <c r="Z50" s="5" t="n">
        <v>0</v>
      </c>
      <c r="AA50" s="5" t="n">
        <v>0</v>
      </c>
      <c r="AB50" s="5" t="n">
        <v>0</v>
      </c>
      <c r="AC50" s="5" t="n">
        <v>0</v>
      </c>
      <c r="AD50" s="5" t="n">
        <v>1</v>
      </c>
      <c r="AE50" s="5" t="n">
        <v>0</v>
      </c>
      <c r="AF50" s="5" t="n">
        <v>0</v>
      </c>
      <c r="AG50" s="5" t="n">
        <v>0</v>
      </c>
      <c r="AH50" s="5" t="s">
        <v>45</v>
      </c>
      <c r="AK50" s="5" t="n">
        <v>1</v>
      </c>
    </row>
    <row r="51" customFormat="false" ht="13.5" hidden="false" customHeight="true" outlineLevel="0" collapsed="false">
      <c r="A51" s="5" t="s">
        <v>291</v>
      </c>
      <c r="C51" s="5" t="s">
        <v>292</v>
      </c>
      <c r="D51" s="5" t="s">
        <v>54</v>
      </c>
      <c r="E51" s="5" t="n">
        <v>2</v>
      </c>
      <c r="G51" s="5" t="s">
        <v>40</v>
      </c>
      <c r="H51" s="5" t="n">
        <v>2011</v>
      </c>
      <c r="I51" s="5" t="s">
        <v>165</v>
      </c>
      <c r="J51" s="5" t="n">
        <v>2031</v>
      </c>
      <c r="K51" s="5"/>
      <c r="L51" s="5"/>
      <c r="M51" s="5" t="n">
        <v>2041</v>
      </c>
      <c r="N51" s="5" t="s">
        <v>293</v>
      </c>
      <c r="O51" s="5" t="n">
        <v>48</v>
      </c>
      <c r="P51" s="5" t="n">
        <f aca="false">IF(M51, M51-H51)</f>
        <v>30</v>
      </c>
      <c r="Q51" s="5" t="n">
        <v>2043</v>
      </c>
      <c r="R51" s="5" t="n">
        <f aca="false">TRUE()</f>
        <v>1</v>
      </c>
      <c r="S51" s="7" t="s">
        <v>294</v>
      </c>
      <c r="T51" s="5" t="s">
        <v>18</v>
      </c>
      <c r="U51" s="5" t="n">
        <v>1</v>
      </c>
      <c r="V51" s="5" t="n">
        <v>0</v>
      </c>
      <c r="W51" s="5" t="n">
        <v>0</v>
      </c>
      <c r="X51" s="5" t="n">
        <v>0</v>
      </c>
      <c r="Y51" s="5" t="s">
        <v>162</v>
      </c>
      <c r="Z51" s="5" t="n">
        <v>0</v>
      </c>
      <c r="AA51" s="5" t="n">
        <v>0</v>
      </c>
      <c r="AB51" s="5" t="n">
        <v>0</v>
      </c>
      <c r="AC51" s="5" t="n">
        <v>0</v>
      </c>
      <c r="AD51" s="5" t="n">
        <v>1</v>
      </c>
      <c r="AE51" s="5" t="n">
        <v>0</v>
      </c>
      <c r="AF51" s="5" t="n">
        <v>0</v>
      </c>
      <c r="AG51" s="5" t="n">
        <v>0</v>
      </c>
      <c r="AH51" s="5" t="s">
        <v>45</v>
      </c>
      <c r="AK51" s="5" t="n">
        <v>1</v>
      </c>
    </row>
    <row r="52" customFormat="false" ht="181.5" hidden="false" customHeight="true" outlineLevel="0" collapsed="false">
      <c r="A52" s="5" t="s">
        <v>295</v>
      </c>
      <c r="C52" s="5" t="s">
        <v>296</v>
      </c>
      <c r="D52" s="5" t="s">
        <v>54</v>
      </c>
      <c r="E52" s="5" t="n">
        <v>2</v>
      </c>
      <c r="G52" s="5" t="s">
        <v>49</v>
      </c>
      <c r="H52" s="5" t="n">
        <v>2009</v>
      </c>
      <c r="I52" s="5" t="s">
        <v>297</v>
      </c>
      <c r="J52" s="5" t="n">
        <v>2027</v>
      </c>
      <c r="K52" s="5"/>
      <c r="L52" s="5" t="n">
        <v>2025</v>
      </c>
      <c r="M52" s="5" t="n">
        <v>2025</v>
      </c>
      <c r="N52" s="5" t="s">
        <v>298</v>
      </c>
      <c r="O52" s="5"/>
      <c r="P52" s="5" t="n">
        <f aca="false">IF(M52, M52-H52)</f>
        <v>16</v>
      </c>
      <c r="Q52" s="5"/>
      <c r="R52" s="5"/>
      <c r="S52" s="7" t="s">
        <v>299</v>
      </c>
      <c r="T52" s="5" t="s">
        <v>300</v>
      </c>
      <c r="U52" s="5" t="n">
        <v>1</v>
      </c>
      <c r="V52" s="5" t="n">
        <v>1</v>
      </c>
      <c r="W52" s="5" t="n">
        <v>0</v>
      </c>
      <c r="X52" s="5" t="n">
        <v>1</v>
      </c>
      <c r="Y52" s="5" t="s">
        <v>301</v>
      </c>
      <c r="Z52" s="5" t="n">
        <v>0</v>
      </c>
      <c r="AA52" s="5" t="n">
        <v>1</v>
      </c>
      <c r="AB52" s="5" t="n">
        <v>1</v>
      </c>
      <c r="AC52" s="5" t="n">
        <v>0</v>
      </c>
      <c r="AD52" s="5" t="n">
        <v>1</v>
      </c>
      <c r="AE52" s="5" t="n">
        <v>0</v>
      </c>
      <c r="AF52" s="5" t="n">
        <v>0</v>
      </c>
      <c r="AG52" s="5" t="n">
        <v>0</v>
      </c>
      <c r="AH52" s="5" t="s">
        <v>45</v>
      </c>
      <c r="AK52" s="5" t="n">
        <v>1</v>
      </c>
    </row>
    <row r="53" customFormat="false" ht="13.5" hidden="false" customHeight="true" outlineLevel="0" collapsed="false">
      <c r="A53" s="5" t="s">
        <v>302</v>
      </c>
      <c r="C53" s="5" t="s">
        <v>303</v>
      </c>
      <c r="D53" s="5" t="s">
        <v>39</v>
      </c>
      <c r="E53" s="5" t="n">
        <v>1</v>
      </c>
      <c r="G53" s="5" t="s">
        <v>55</v>
      </c>
      <c r="H53" s="5" t="n">
        <v>1965</v>
      </c>
      <c r="I53" s="5" t="n">
        <v>1985</v>
      </c>
      <c r="J53" s="5" t="n">
        <v>1985</v>
      </c>
      <c r="K53" s="5"/>
      <c r="L53" s="5" t="n">
        <v>1985</v>
      </c>
      <c r="M53" s="5" t="n">
        <v>1985</v>
      </c>
      <c r="N53" s="5" t="s">
        <v>304</v>
      </c>
      <c r="O53" s="5" t="n">
        <v>29</v>
      </c>
      <c r="P53" s="5" t="n">
        <f aca="false">IF(M53, M53-H53)</f>
        <v>20</v>
      </c>
      <c r="Q53" s="5" t="n">
        <v>2016</v>
      </c>
      <c r="R53" s="5" t="n">
        <f aca="false">TRUE()</f>
        <v>1</v>
      </c>
      <c r="S53" s="7" t="s">
        <v>305</v>
      </c>
      <c r="T53" s="5" t="s">
        <v>18</v>
      </c>
      <c r="U53" s="5" t="n">
        <v>1</v>
      </c>
      <c r="V53" s="5" t="n">
        <v>0</v>
      </c>
      <c r="W53" s="5" t="n">
        <v>0</v>
      </c>
      <c r="X53" s="5" t="n">
        <v>0</v>
      </c>
      <c r="Y53" s="5" t="s">
        <v>306</v>
      </c>
      <c r="Z53" s="5" t="n">
        <v>0</v>
      </c>
      <c r="AA53" s="5" t="n">
        <v>0</v>
      </c>
      <c r="AB53" s="5" t="n">
        <v>0</v>
      </c>
      <c r="AC53" s="5" t="n">
        <v>0</v>
      </c>
      <c r="AD53" s="5" t="n">
        <v>1</v>
      </c>
      <c r="AE53" s="5" t="n">
        <v>0</v>
      </c>
      <c r="AF53" s="5" t="n">
        <v>0</v>
      </c>
      <c r="AG53" s="5" t="n">
        <v>0</v>
      </c>
      <c r="AH53" s="5" t="s">
        <v>60</v>
      </c>
      <c r="AK53" s="5"/>
    </row>
    <row r="54" customFormat="false" ht="154" hidden="false" customHeight="false" outlineLevel="0" collapsed="false">
      <c r="A54" s="5" t="s">
        <v>307</v>
      </c>
      <c r="C54" s="5" t="s">
        <v>308</v>
      </c>
      <c r="D54" s="5" t="s">
        <v>48</v>
      </c>
      <c r="E54" s="5" t="n">
        <v>1</v>
      </c>
      <c r="G54" s="5" t="s">
        <v>309</v>
      </c>
      <c r="H54" s="5" t="n">
        <v>2003</v>
      </c>
      <c r="I54" s="5" t="s">
        <v>310</v>
      </c>
      <c r="J54" s="5" t="n">
        <v>2051</v>
      </c>
      <c r="K54" s="5"/>
      <c r="L54" s="5" t="n">
        <v>2041</v>
      </c>
      <c r="M54" s="5" t="n">
        <v>2061</v>
      </c>
      <c r="N54" s="5" t="s">
        <v>311</v>
      </c>
      <c r="O54" s="5" t="n">
        <v>43</v>
      </c>
      <c r="P54" s="5" t="n">
        <f aca="false">IF(M54, M54-H54)</f>
        <v>58</v>
      </c>
      <c r="Q54" s="5" t="n">
        <v>2040</v>
      </c>
      <c r="R54" s="5" t="n">
        <f aca="false">FALSE()</f>
        <v>0</v>
      </c>
      <c r="S54" s="7" t="s">
        <v>312</v>
      </c>
      <c r="T54" s="5" t="s">
        <v>18</v>
      </c>
      <c r="U54" s="5" t="n">
        <v>1</v>
      </c>
      <c r="V54" s="5" t="n">
        <v>0</v>
      </c>
      <c r="W54" s="5" t="n">
        <v>0</v>
      </c>
      <c r="X54" s="5" t="n">
        <v>0</v>
      </c>
      <c r="Y54" s="5" t="s">
        <v>313</v>
      </c>
      <c r="Z54" s="5" t="n">
        <v>0</v>
      </c>
      <c r="AA54" s="5" t="n">
        <v>1</v>
      </c>
      <c r="AB54" s="5" t="n">
        <v>0</v>
      </c>
      <c r="AC54" s="5" t="n">
        <v>0</v>
      </c>
      <c r="AD54" s="5" t="n">
        <v>1</v>
      </c>
      <c r="AE54" s="5" t="n">
        <v>0</v>
      </c>
      <c r="AF54" s="5" t="n">
        <v>0</v>
      </c>
      <c r="AG54" s="5" t="n">
        <v>0</v>
      </c>
      <c r="AH54" s="5" t="s">
        <v>45</v>
      </c>
      <c r="AK54" s="5"/>
    </row>
    <row r="55" customFormat="false" ht="195.75" hidden="false" customHeight="true" outlineLevel="0" collapsed="false">
      <c r="A55" s="5" t="s">
        <v>314</v>
      </c>
      <c r="C55" s="5" t="s">
        <v>315</v>
      </c>
      <c r="D55" s="5" t="s">
        <v>54</v>
      </c>
      <c r="E55" s="5" t="n">
        <v>1</v>
      </c>
      <c r="G55" s="5" t="s">
        <v>316</v>
      </c>
      <c r="H55" s="5" t="n">
        <v>2006</v>
      </c>
      <c r="I55" s="5" t="s">
        <v>317</v>
      </c>
      <c r="J55" s="5" t="n">
        <v>2026</v>
      </c>
      <c r="K55" s="5"/>
      <c r="L55" s="5"/>
      <c r="M55" s="5" t="n">
        <v>2026</v>
      </c>
      <c r="N55" s="5" t="s">
        <v>318</v>
      </c>
      <c r="O55" s="5" t="n">
        <v>80</v>
      </c>
      <c r="P55" s="5" t="n">
        <f aca="false">IF(M55, M55-H55)</f>
        <v>20</v>
      </c>
      <c r="Q55" s="5" t="n">
        <v>2006</v>
      </c>
      <c r="R55" s="5" t="n">
        <f aca="false">FALSE()</f>
        <v>0</v>
      </c>
      <c r="S55" s="7" t="s">
        <v>319</v>
      </c>
      <c r="T55" s="5" t="s">
        <v>320</v>
      </c>
      <c r="U55" s="5" t="n">
        <v>1</v>
      </c>
      <c r="V55" s="5" t="n">
        <v>0</v>
      </c>
      <c r="W55" s="5" t="n">
        <v>1</v>
      </c>
      <c r="X55" s="5" t="n">
        <v>0</v>
      </c>
      <c r="Y55" s="5" t="s">
        <v>321</v>
      </c>
      <c r="Z55" s="5" t="n">
        <v>0</v>
      </c>
      <c r="AA55" s="5" t="n">
        <v>0</v>
      </c>
      <c r="AB55" s="5" t="n">
        <v>1</v>
      </c>
      <c r="AC55" s="5" t="n">
        <v>1</v>
      </c>
      <c r="AD55" s="5" t="n">
        <v>1</v>
      </c>
      <c r="AE55" s="5" t="n">
        <v>0</v>
      </c>
      <c r="AF55" s="5" t="n">
        <v>0</v>
      </c>
      <c r="AG55" s="5" t="n">
        <v>0</v>
      </c>
      <c r="AH55" s="5" t="s">
        <v>45</v>
      </c>
      <c r="AK55" s="5"/>
    </row>
    <row r="56" customFormat="false" ht="55.5" hidden="false" customHeight="true" outlineLevel="0" collapsed="false">
      <c r="A56" s="5" t="s">
        <v>322</v>
      </c>
      <c r="C56" s="5" t="s">
        <v>323</v>
      </c>
      <c r="D56" s="5" t="s">
        <v>39</v>
      </c>
      <c r="E56" s="5" t="n">
        <v>2</v>
      </c>
      <c r="G56" s="5" t="s">
        <v>49</v>
      </c>
      <c r="H56" s="5" t="n">
        <v>2011</v>
      </c>
      <c r="I56" s="5" t="n">
        <v>2030</v>
      </c>
      <c r="J56" s="5" t="n">
        <v>2030</v>
      </c>
      <c r="K56" s="5"/>
      <c r="L56" s="5" t="n">
        <v>2030</v>
      </c>
      <c r="M56" s="5" t="n">
        <v>2030</v>
      </c>
      <c r="N56" s="5" t="s">
        <v>324</v>
      </c>
      <c r="O56" s="5"/>
      <c r="P56" s="5" t="n">
        <f aca="false">IF(M56, M56-H56)</f>
        <v>19</v>
      </c>
      <c r="Q56" s="5"/>
      <c r="R56" s="5"/>
      <c r="S56" s="7" t="s">
        <v>325</v>
      </c>
      <c r="T56" s="5" t="s">
        <v>18</v>
      </c>
      <c r="U56" s="5" t="n">
        <v>1</v>
      </c>
      <c r="V56" s="5" t="n">
        <v>0</v>
      </c>
      <c r="W56" s="5" t="n">
        <v>0</v>
      </c>
      <c r="X56" s="5" t="n">
        <v>0</v>
      </c>
      <c r="Y56" s="5" t="s">
        <v>27</v>
      </c>
      <c r="Z56" s="5" t="n">
        <v>0</v>
      </c>
      <c r="AA56" s="5" t="n">
        <v>0</v>
      </c>
      <c r="AB56" s="5" t="n">
        <v>0</v>
      </c>
      <c r="AC56" s="5" t="n">
        <v>0</v>
      </c>
      <c r="AD56" s="5" t="n">
        <v>1</v>
      </c>
      <c r="AE56" s="5" t="n">
        <v>0</v>
      </c>
      <c r="AF56" s="5" t="n">
        <v>0</v>
      </c>
      <c r="AG56" s="5" t="n">
        <v>0</v>
      </c>
      <c r="AH56" s="5" t="s">
        <v>45</v>
      </c>
      <c r="AK56" s="5"/>
    </row>
    <row r="57" customFormat="false" ht="55.5" hidden="false" customHeight="true" outlineLevel="0" collapsed="false">
      <c r="A57" s="5" t="s">
        <v>326</v>
      </c>
      <c r="C57" s="5" t="s">
        <v>68</v>
      </c>
      <c r="D57" s="5" t="s">
        <v>48</v>
      </c>
      <c r="E57" s="5" t="n">
        <v>0</v>
      </c>
      <c r="G57" s="5" t="s">
        <v>69</v>
      </c>
      <c r="H57" s="5" t="n">
        <v>1995</v>
      </c>
      <c r="I57" s="5" t="s">
        <v>327</v>
      </c>
      <c r="J57" s="5" t="n">
        <v>2175</v>
      </c>
      <c r="K57" s="5"/>
      <c r="L57" s="5" t="n">
        <v>2150</v>
      </c>
      <c r="M57" s="5" t="n">
        <v>2200</v>
      </c>
      <c r="N57" s="5" t="s">
        <v>328</v>
      </c>
      <c r="O57" s="5"/>
      <c r="P57" s="5" t="n">
        <f aca="false">IF(M57, M57-H57)</f>
        <v>205</v>
      </c>
      <c r="Q57" s="5"/>
      <c r="R57" s="5" t="n">
        <f aca="false">FALSE()</f>
        <v>0</v>
      </c>
      <c r="S57" s="7" t="s">
        <v>329</v>
      </c>
      <c r="T57" s="5" t="s">
        <v>18</v>
      </c>
      <c r="U57" s="5" t="n">
        <v>1</v>
      </c>
      <c r="V57" s="5" t="n">
        <v>0</v>
      </c>
      <c r="W57" s="5" t="n">
        <v>0</v>
      </c>
      <c r="X57" s="5" t="n">
        <v>0</v>
      </c>
      <c r="Y57" s="5" t="s">
        <v>330</v>
      </c>
      <c r="Z57" s="5" t="n">
        <v>0</v>
      </c>
      <c r="AA57" s="5" t="n">
        <v>0</v>
      </c>
      <c r="AB57" s="5" t="n">
        <v>0</v>
      </c>
      <c r="AC57" s="5" t="n">
        <v>0</v>
      </c>
      <c r="AD57" s="5" t="n">
        <v>0</v>
      </c>
      <c r="AE57" s="5" t="n">
        <v>1</v>
      </c>
      <c r="AF57" s="5" t="n">
        <v>0</v>
      </c>
      <c r="AG57" s="5" t="n">
        <v>0</v>
      </c>
      <c r="AH57" s="5" t="s">
        <v>60</v>
      </c>
      <c r="AK57" s="5"/>
    </row>
    <row r="58" customFormat="false" ht="55.5" hidden="false" customHeight="true" outlineLevel="0" collapsed="false">
      <c r="A58" s="0" t="s">
        <v>331</v>
      </c>
      <c r="C58" s="0" t="s">
        <v>214</v>
      </c>
      <c r="D58" s="0" t="s">
        <v>54</v>
      </c>
      <c r="H58" s="0" t="n">
        <v>2012</v>
      </c>
      <c r="L58" s="0" t="n">
        <v>2045</v>
      </c>
      <c r="M58" s="0" t="n">
        <v>2045</v>
      </c>
      <c r="N58" s="0" t="s">
        <v>332</v>
      </c>
      <c r="P58" s="5" t="n">
        <f aca="false">IF(M58, M58-H58)</f>
        <v>33</v>
      </c>
      <c r="AK58" s="0" t="n">
        <v>1</v>
      </c>
    </row>
    <row r="59" customFormat="false" ht="252" hidden="false" customHeight="true" outlineLevel="0" collapsed="false">
      <c r="A59" s="5" t="s">
        <v>333</v>
      </c>
      <c r="C59" s="5" t="s">
        <v>334</v>
      </c>
      <c r="D59" s="5" t="s">
        <v>48</v>
      </c>
      <c r="E59" s="5" t="n">
        <v>2</v>
      </c>
      <c r="G59" s="5" t="s">
        <v>172</v>
      </c>
      <c r="H59" s="5" t="n">
        <v>2012</v>
      </c>
      <c r="I59" s="5" t="n">
        <v>2030</v>
      </c>
      <c r="J59" s="5" t="n">
        <v>2030</v>
      </c>
      <c r="K59" s="5"/>
      <c r="L59" s="5" t="n">
        <v>2030</v>
      </c>
      <c r="M59" s="5" t="n">
        <v>2030</v>
      </c>
      <c r="N59" s="5" t="s">
        <v>161</v>
      </c>
      <c r="O59" s="5" t="n">
        <v>65</v>
      </c>
      <c r="P59" s="5" t="n">
        <f aca="false">IF(M59, M59-H59)</f>
        <v>18</v>
      </c>
      <c r="Q59" s="5" t="n">
        <v>2027</v>
      </c>
      <c r="R59" s="5" t="n">
        <f aca="false">FALSE()</f>
        <v>0</v>
      </c>
      <c r="S59" s="7" t="s">
        <v>335</v>
      </c>
      <c r="T59" s="5" t="s">
        <v>18</v>
      </c>
      <c r="U59" s="5" t="n">
        <v>1</v>
      </c>
      <c r="V59" s="5" t="n">
        <v>0</v>
      </c>
      <c r="W59" s="5" t="n">
        <v>0</v>
      </c>
      <c r="X59" s="5" t="n">
        <v>0</v>
      </c>
      <c r="Y59" s="5" t="s">
        <v>336</v>
      </c>
      <c r="Z59" s="5" t="n">
        <v>0</v>
      </c>
      <c r="AA59" s="5" t="n">
        <v>0</v>
      </c>
      <c r="AB59" s="5" t="n">
        <v>0</v>
      </c>
      <c r="AC59" s="5" t="n">
        <v>0</v>
      </c>
      <c r="AD59" s="5" t="n">
        <v>0</v>
      </c>
      <c r="AE59" s="5" t="n">
        <v>1</v>
      </c>
      <c r="AF59" s="5" t="n">
        <v>0</v>
      </c>
      <c r="AG59" s="5" t="n">
        <v>0</v>
      </c>
      <c r="AH59" s="5" t="s">
        <v>45</v>
      </c>
      <c r="AK59" s="5"/>
    </row>
    <row r="60" customFormat="false" ht="336" hidden="false" customHeight="true" outlineLevel="0" collapsed="false">
      <c r="A60" s="0" t="s">
        <v>337</v>
      </c>
      <c r="C60" s="0" t="s">
        <v>38</v>
      </c>
      <c r="D60" s="0" t="s">
        <v>101</v>
      </c>
      <c r="H60" s="0" t="n">
        <v>2012</v>
      </c>
      <c r="L60" s="0" t="n">
        <v>2052</v>
      </c>
      <c r="N60" s="0" t="s">
        <v>338</v>
      </c>
      <c r="P60" s="5" t="n">
        <f aca="false">IF(M60, M60-H60)</f>
        <v>0</v>
      </c>
      <c r="S60" s="12" t="s">
        <v>339</v>
      </c>
      <c r="AK60" s="0" t="n">
        <v>1</v>
      </c>
    </row>
    <row r="61" customFormat="false" ht="238" hidden="false" customHeight="true" outlineLevel="0" collapsed="false">
      <c r="A61" s="5" t="s">
        <v>340</v>
      </c>
      <c r="C61" s="5" t="s">
        <v>341</v>
      </c>
      <c r="D61" s="5" t="s">
        <v>48</v>
      </c>
      <c r="E61" s="5"/>
      <c r="G61" s="5" t="s">
        <v>342</v>
      </c>
      <c r="H61" s="5" t="n">
        <v>1993</v>
      </c>
      <c r="I61" s="5" t="s">
        <v>343</v>
      </c>
      <c r="J61" s="5" t="n">
        <v>2017</v>
      </c>
      <c r="K61" s="5"/>
      <c r="L61" s="5" t="n">
        <v>2005</v>
      </c>
      <c r="M61" s="5" t="n">
        <v>2030</v>
      </c>
      <c r="N61" s="5" t="s">
        <v>344</v>
      </c>
      <c r="O61" s="5" t="n">
        <v>49</v>
      </c>
      <c r="P61" s="5" t="n">
        <f aca="false">IF(M61, M61-H61)</f>
        <v>37</v>
      </c>
      <c r="Q61" s="5" t="n">
        <v>2024</v>
      </c>
      <c r="R61" s="5" t="n">
        <f aca="false">TRUE()</f>
        <v>1</v>
      </c>
      <c r="S61" s="7" t="s">
        <v>345</v>
      </c>
      <c r="T61" s="5" t="s">
        <v>346</v>
      </c>
      <c r="U61" s="5" t="n">
        <v>1</v>
      </c>
      <c r="V61" s="5" t="n">
        <v>0</v>
      </c>
      <c r="W61" s="5" t="n">
        <v>0</v>
      </c>
      <c r="X61" s="5" t="n">
        <v>0</v>
      </c>
      <c r="Y61" s="5" t="s">
        <v>347</v>
      </c>
      <c r="Z61" s="5" t="n">
        <v>0</v>
      </c>
      <c r="AA61" s="5" t="n">
        <v>1</v>
      </c>
      <c r="AB61" s="5" t="n">
        <v>0</v>
      </c>
      <c r="AC61" s="5" t="n">
        <v>0</v>
      </c>
      <c r="AD61" s="5" t="n">
        <v>0</v>
      </c>
      <c r="AE61" s="5" t="n">
        <v>0</v>
      </c>
      <c r="AF61" s="5" t="n">
        <v>0</v>
      </c>
      <c r="AG61" s="5" t="n">
        <v>0</v>
      </c>
      <c r="AH61" s="5" t="s">
        <v>45</v>
      </c>
      <c r="AI61" s="0" t="s">
        <v>348</v>
      </c>
      <c r="AK61" s="5"/>
    </row>
    <row r="62" customFormat="false" ht="27.75" hidden="false" customHeight="true" outlineLevel="0" collapsed="false">
      <c r="A62" s="5" t="s">
        <v>349</v>
      </c>
      <c r="C62" s="5" t="s">
        <v>350</v>
      </c>
      <c r="D62" s="5" t="s">
        <v>39</v>
      </c>
      <c r="E62" s="5" t="n">
        <v>0</v>
      </c>
      <c r="G62" s="5" t="s">
        <v>172</v>
      </c>
      <c r="H62" s="5" t="n">
        <v>1988</v>
      </c>
      <c r="I62" s="5" t="s">
        <v>351</v>
      </c>
      <c r="J62" s="5" t="n">
        <v>2057</v>
      </c>
      <c r="K62" s="5"/>
      <c r="L62" s="5" t="n">
        <v>2017</v>
      </c>
      <c r="M62" s="5"/>
      <c r="N62" s="5" t="s">
        <v>352</v>
      </c>
      <c r="O62" s="5" t="n">
        <v>45</v>
      </c>
      <c r="P62" s="5" t="n">
        <f aca="false">IF(M62, M62-H62)</f>
        <v>0</v>
      </c>
      <c r="Q62" s="5" t="n">
        <v>2023</v>
      </c>
      <c r="R62" s="5" t="n">
        <f aca="false">FALSE()</f>
        <v>0</v>
      </c>
      <c r="S62" s="7" t="s">
        <v>353</v>
      </c>
      <c r="T62" s="5" t="s">
        <v>354</v>
      </c>
      <c r="U62" s="5" t="n">
        <v>1</v>
      </c>
      <c r="V62" s="5" t="n">
        <v>1</v>
      </c>
      <c r="W62" s="5" t="n">
        <v>0</v>
      </c>
      <c r="X62" s="5" t="n">
        <v>1</v>
      </c>
      <c r="Y62" s="5" t="s">
        <v>355</v>
      </c>
      <c r="Z62" s="5" t="n">
        <v>0</v>
      </c>
      <c r="AA62" s="5" t="n">
        <v>0</v>
      </c>
      <c r="AB62" s="5" t="n">
        <v>1</v>
      </c>
      <c r="AC62" s="5" t="n">
        <v>1</v>
      </c>
      <c r="AD62" s="5" t="n">
        <v>1</v>
      </c>
      <c r="AE62" s="5" t="n">
        <v>0</v>
      </c>
      <c r="AF62" s="5" t="n">
        <v>0</v>
      </c>
      <c r="AG62" s="5" t="n">
        <v>0</v>
      </c>
      <c r="AH62" s="5" t="s">
        <v>45</v>
      </c>
      <c r="AK62" s="5"/>
    </row>
    <row r="63" customFormat="false" ht="28" hidden="false" customHeight="true" outlineLevel="0" collapsed="false">
      <c r="A63" s="5" t="s">
        <v>356</v>
      </c>
      <c r="C63" s="5" t="s">
        <v>159</v>
      </c>
      <c r="D63" s="5" t="s">
        <v>54</v>
      </c>
      <c r="E63" s="5" t="n">
        <v>2</v>
      </c>
      <c r="G63" s="5" t="s">
        <v>40</v>
      </c>
      <c r="H63" s="5" t="n">
        <v>2012</v>
      </c>
      <c r="I63" s="5" t="s">
        <v>357</v>
      </c>
      <c r="J63" s="5" t="n">
        <v>2030</v>
      </c>
      <c r="K63" s="5"/>
      <c r="L63" s="5" t="n">
        <v>2030</v>
      </c>
      <c r="M63" s="5" t="n">
        <v>2030</v>
      </c>
      <c r="N63" s="5" t="s">
        <v>161</v>
      </c>
      <c r="O63" s="5"/>
      <c r="P63" s="5" t="n">
        <f aca="false">IF(M63, M63-H63)</f>
        <v>18</v>
      </c>
      <c r="Q63" s="5"/>
      <c r="R63" s="5"/>
      <c r="S63" s="7"/>
      <c r="T63" s="5" t="s">
        <v>18</v>
      </c>
      <c r="U63" s="5" t="n">
        <v>1</v>
      </c>
      <c r="V63" s="5" t="n">
        <v>0</v>
      </c>
      <c r="W63" s="5" t="n">
        <v>0</v>
      </c>
      <c r="X63" s="5" t="n">
        <v>0</v>
      </c>
      <c r="Y63" s="5" t="s">
        <v>162</v>
      </c>
      <c r="Z63" s="5" t="n">
        <v>0</v>
      </c>
      <c r="AA63" s="5" t="n">
        <v>0</v>
      </c>
      <c r="AB63" s="5" t="n">
        <v>0</v>
      </c>
      <c r="AC63" s="5" t="n">
        <v>0</v>
      </c>
      <c r="AD63" s="5" t="n">
        <v>1</v>
      </c>
      <c r="AE63" s="5" t="n">
        <v>0</v>
      </c>
      <c r="AF63" s="5" t="n">
        <v>0</v>
      </c>
      <c r="AG63" s="5" t="n">
        <v>0</v>
      </c>
      <c r="AH63" s="5" t="s">
        <v>45</v>
      </c>
      <c r="AK63" s="5" t="n">
        <v>1</v>
      </c>
    </row>
    <row r="64" customFormat="false" ht="13.5" hidden="false" customHeight="true" outlineLevel="0" collapsed="false">
      <c r="A64" s="5" t="s">
        <v>358</v>
      </c>
      <c r="C64" s="5" t="s">
        <v>359</v>
      </c>
      <c r="D64" s="5" t="s">
        <v>39</v>
      </c>
      <c r="E64" s="5" t="n">
        <v>1</v>
      </c>
      <c r="G64" s="5" t="s">
        <v>55</v>
      </c>
      <c r="H64" s="5" t="n">
        <v>2004</v>
      </c>
      <c r="I64" s="5" t="s">
        <v>360</v>
      </c>
      <c r="J64" s="5" t="n">
        <v>2029</v>
      </c>
      <c r="K64" s="5"/>
      <c r="L64" s="5"/>
      <c r="M64" s="5" t="n">
        <v>2050</v>
      </c>
      <c r="N64" s="5" t="s">
        <v>361</v>
      </c>
      <c r="O64" s="5" t="n">
        <v>50</v>
      </c>
      <c r="P64" s="5" t="n">
        <f aca="false">IF(M64, M64-H64)</f>
        <v>46</v>
      </c>
      <c r="Q64" s="5" t="n">
        <v>2034</v>
      </c>
      <c r="R64" s="5" t="n">
        <f aca="false">TRUE()</f>
        <v>1</v>
      </c>
      <c r="S64" s="7" t="s">
        <v>362</v>
      </c>
      <c r="T64" s="5" t="s">
        <v>18</v>
      </c>
      <c r="U64" s="5" t="n">
        <v>1</v>
      </c>
      <c r="V64" s="5" t="n">
        <v>0</v>
      </c>
      <c r="W64" s="5" t="n">
        <v>0</v>
      </c>
      <c r="X64" s="5" t="n">
        <v>0</v>
      </c>
      <c r="Y64" s="5" t="s">
        <v>59</v>
      </c>
      <c r="Z64" s="5" t="n">
        <v>0</v>
      </c>
      <c r="AA64" s="5" t="n">
        <v>0</v>
      </c>
      <c r="AB64" s="5" t="n">
        <v>0</v>
      </c>
      <c r="AC64" s="5" t="n">
        <v>0</v>
      </c>
      <c r="AD64" s="5" t="n">
        <v>0</v>
      </c>
      <c r="AE64" s="5" t="n">
        <v>0</v>
      </c>
      <c r="AF64" s="5" t="n">
        <v>0</v>
      </c>
      <c r="AG64" s="5" t="n">
        <v>1</v>
      </c>
      <c r="AH64" s="5" t="s">
        <v>60</v>
      </c>
      <c r="AK64" s="5"/>
    </row>
    <row r="65" customFormat="false" ht="55.5" hidden="false" customHeight="true" outlineLevel="0" collapsed="false">
      <c r="A65" s="0" t="s">
        <v>363</v>
      </c>
      <c r="C65" s="0" t="s">
        <v>106</v>
      </c>
      <c r="D65" s="0" t="s">
        <v>39</v>
      </c>
      <c r="H65" s="0" t="n">
        <v>2012</v>
      </c>
      <c r="L65" s="0" t="n">
        <v>2040</v>
      </c>
      <c r="M65" s="0" t="n">
        <v>2040</v>
      </c>
      <c r="N65" s="0" t="s">
        <v>364</v>
      </c>
      <c r="P65" s="5" t="n">
        <f aca="false">IF(M65, M65-H65)</f>
        <v>28</v>
      </c>
      <c r="AK65" s="0" t="n">
        <v>1</v>
      </c>
    </row>
    <row r="66" customFormat="false" ht="181.5" hidden="false" customHeight="true" outlineLevel="0" collapsed="false">
      <c r="A66" s="5" t="s">
        <v>365</v>
      </c>
      <c r="C66" s="5" t="s">
        <v>366</v>
      </c>
      <c r="D66" s="5" t="s">
        <v>48</v>
      </c>
      <c r="E66" s="5" t="n">
        <v>2</v>
      </c>
      <c r="G66" s="5" t="s">
        <v>367</v>
      </c>
      <c r="H66" s="5" t="n">
        <v>1999</v>
      </c>
      <c r="I66" s="5" t="n">
        <v>2020</v>
      </c>
      <c r="J66" s="5" t="n">
        <v>2020</v>
      </c>
      <c r="K66" s="5"/>
      <c r="L66" s="5" t="n">
        <v>2020</v>
      </c>
      <c r="M66" s="5" t="n">
        <v>2020</v>
      </c>
      <c r="N66" s="5" t="s">
        <v>368</v>
      </c>
      <c r="O66" s="5" t="n">
        <v>20</v>
      </c>
      <c r="P66" s="5" t="n">
        <f aca="false">IF(M66, M66-H66)</f>
        <v>21</v>
      </c>
      <c r="Q66" s="5" t="n">
        <v>2059</v>
      </c>
      <c r="R66" s="5" t="n">
        <f aca="false">TRUE()</f>
        <v>1</v>
      </c>
      <c r="S66" s="7" t="s">
        <v>369</v>
      </c>
      <c r="T66" s="5" t="s">
        <v>18</v>
      </c>
      <c r="U66" s="5" t="n">
        <v>1</v>
      </c>
      <c r="V66" s="5" t="n">
        <v>0</v>
      </c>
      <c r="W66" s="5" t="n">
        <v>0</v>
      </c>
      <c r="X66" s="5" t="n">
        <v>0</v>
      </c>
      <c r="Y66" s="5" t="s">
        <v>28</v>
      </c>
      <c r="Z66" s="5" t="n">
        <v>0</v>
      </c>
      <c r="AA66" s="5" t="n">
        <v>0</v>
      </c>
      <c r="AB66" s="5" t="n">
        <v>0</v>
      </c>
      <c r="AC66" s="5" t="n">
        <v>0</v>
      </c>
      <c r="AD66" s="5" t="n">
        <v>0</v>
      </c>
      <c r="AE66" s="5" t="n">
        <v>1</v>
      </c>
      <c r="AF66" s="5" t="n">
        <v>0</v>
      </c>
      <c r="AG66" s="5" t="n">
        <v>0</v>
      </c>
      <c r="AH66" s="5" t="s">
        <v>45</v>
      </c>
      <c r="AK66" s="5"/>
    </row>
    <row r="67" customFormat="false" ht="111.75" hidden="false" customHeight="true" outlineLevel="0" collapsed="false">
      <c r="D67" s="4"/>
      <c r="AK67" s="0" t="n">
        <f aca="false">SUM(AK40:AK66)</f>
        <v>12</v>
      </c>
    </row>
    <row r="69" customFormat="false" ht="42" hidden="false" customHeight="true" outlineLevel="0" collapsed="false"/>
    <row r="70" customFormat="false" ht="98" hidden="false" customHeight="true" outlineLevel="0" collapsed="false"/>
    <row r="71" customFormat="false" ht="13.5" hidden="false" customHeight="true" outlineLevel="0" collapsed="false"/>
    <row r="72" customFormat="false" ht="13.5" hidden="false" customHeight="true" outlineLevel="0" collapsed="false"/>
    <row r="73" customFormat="false" ht="13.5" hidden="false" customHeight="true" outlineLevel="0" collapsed="false"/>
    <row r="74" customFormat="false" ht="13.5" hidden="false" customHeight="true" outlineLevel="0" collapsed="false"/>
    <row r="75" customFormat="false" ht="13.5" hidden="false" customHeight="true" outlineLevel="0" collapsed="false"/>
    <row r="76" customFormat="false" ht="13.5" hidden="false" customHeight="true" outlineLevel="0" collapsed="false"/>
    <row r="77" customFormat="false" ht="13.5" hidden="false" customHeight="true" outlineLevel="0" collapsed="false"/>
    <row r="78" customFormat="false" ht="13.5" hidden="false" customHeight="true" outlineLevel="0" collapsed="false"/>
    <row r="79" customFormat="false" ht="13.5" hidden="false" customHeight="true" outlineLevel="0" collapsed="false"/>
    <row r="80" customFormat="false" ht="13.5" hidden="false" customHeight="true" outlineLevel="0" collapsed="false"/>
    <row r="81" customFormat="false" ht="13.5" hidden="false" customHeight="true" outlineLevel="0" collapsed="false"/>
    <row r="82" customFormat="false" ht="13.5" hidden="false" customHeight="true" outlineLevel="0" collapsed="false"/>
    <row r="83" customFormat="false" ht="13.5" hidden="false" customHeight="true" outlineLevel="0" collapsed="false"/>
    <row r="84" customFormat="false" ht="13.5" hidden="false" customHeight="true" outlineLevel="0" collapsed="false"/>
    <row r="85" customFormat="false" ht="13.5" hidden="false" customHeight="true" outlineLevel="0" collapsed="false"/>
    <row r="86" customFormat="false" ht="13.5" hidden="false" customHeight="true" outlineLevel="0" collapsed="false"/>
    <row r="87" customFormat="false" ht="13.5" hidden="false" customHeight="true" outlineLevel="0" collapsed="false"/>
    <row r="88" customFormat="false" ht="13.5" hidden="false" customHeight="true" outlineLevel="0" collapsed="false"/>
    <row r="89" customFormat="false" ht="13.5" hidden="false" customHeight="true" outlineLevel="0" collapsed="false"/>
    <row r="90" customFormat="false" ht="13.5" hidden="false" customHeight="true" outlineLevel="0" collapsed="false"/>
    <row r="91" customFormat="false" ht="13.5" hidden="false" customHeight="true" outlineLevel="0" collapsed="false"/>
    <row r="92" customFormat="false" ht="13.5" hidden="false" customHeight="true" outlineLevel="0" collapsed="false"/>
    <row r="93" customFormat="false" ht="13.5" hidden="false" customHeight="true" outlineLevel="0" collapsed="false"/>
    <row r="94" customFormat="false" ht="13.5" hidden="false" customHeight="true" outlineLevel="0" collapsed="false"/>
    <row r="95" customFormat="false" ht="13.5" hidden="false" customHeight="true" outlineLevel="0" collapsed="false"/>
  </sheetData>
  <printOptions headings="false" gridLines="false" gridLinesSet="true" horizontalCentered="false" verticalCentered="false"/>
  <pageMargins left="0.75" right="0.75" top="1" bottom="1"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0</TotalTime>
  <Application>LibreOffice/5.0.1.2$MacOSX_X86_64 LibreOffice_project/81898c9f5c0d43f3473ba111d7b351050be20261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2015-10-16T11:43:32Z</dcterms:created>
  <dc:language>en-US</dc:language>
  <cp:revision>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